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s://dctgdansk.sharepoint.com/sites/InfrastructureProjectsCivilEngineering/Shared Documents/ProjektyDCT/P-21-6 AdmBd - PHASE 3+4/3.Procurement/3.2TenderDocs/3.2.1RFQ/"/>
    </mc:Choice>
  </mc:AlternateContent>
  <xr:revisionPtr revIDLastSave="332" documentId="11_1B73B821A95F1BE60A344C386D86A9AB38F49E52" xr6:coauthVersionLast="47" xr6:coauthVersionMax="47" xr10:uidLastSave="{BD417F1C-FB5B-49AB-9512-BF0D6624E6AC}"/>
  <bookViews>
    <workbookView xWindow="-28920" yWindow="690" windowWidth="29040" windowHeight="15720" tabRatio="737" activeTab="3" xr2:uid="{00000000-000D-0000-FFFF-FFFF00000000}"/>
  </bookViews>
  <sheets>
    <sheet name="Arkusz1_Zest_Ceny_Ofert_Total" sheetId="61" r:id="rId1"/>
    <sheet name="Arkusz2_Zest_Ceny_Ofert" sheetId="57" r:id="rId2"/>
    <sheet name="Arkusz3_Zest_Ceny_Ofert" sheetId="62" r:id="rId3"/>
    <sheet name="Arkusz4_Zest_Ceny_Ofert" sheetId="63" r:id="rId4"/>
  </sheets>
  <definedNames>
    <definedName name="_xlnm._FilterDatabase" localSheetId="1" hidden="1">Arkusz2_Zest_Ceny_Ofert!$A$2:$G$50</definedName>
    <definedName name="_xlnm._FilterDatabase" localSheetId="2" hidden="1">Arkusz3_Zest_Ceny_Ofert!$A$2:$G$4</definedName>
    <definedName name="_xlnm._FilterDatabase" localSheetId="3" hidden="1">Arkusz4_Zest_Ceny_Ofert!$A$2:$G$4</definedName>
    <definedName name="nazwa1" localSheetId="1">#REF!</definedName>
    <definedName name="nazwa1" localSheetId="2">#REF!</definedName>
    <definedName name="nazwa1" localSheetId="3">#REF!</definedName>
    <definedName name="nazwa1">#REF!</definedName>
    <definedName name="nazwa2" localSheetId="1">#REF!</definedName>
    <definedName name="nazwa2" localSheetId="2">#REF!</definedName>
    <definedName name="nazwa2" localSheetId="3">#REF!</definedName>
    <definedName name="nazwa2">#REF!</definedName>
    <definedName name="_xlnm.Print_Area" localSheetId="0">Arkusz1_Zest_Ceny_Ofert_Total!$A$1:$C$39</definedName>
    <definedName name="_xlnm.Print_Area" localSheetId="1">Arkusz2_Zest_Ceny_Ofert!$A$1:$G$53</definedName>
    <definedName name="_xlnm.Print_Area" localSheetId="2">Arkusz3_Zest_Ceny_Ofert!$A$1:$G$41</definedName>
    <definedName name="_xlnm.Print_Area" localSheetId="3">Arkusz4_Zest_Ceny_Ofert!$A$1:$G$84</definedName>
    <definedName name="_xlnm.Print_Titles" localSheetId="0">Arkusz1_Zest_Ceny_Ofert_Total!$1:$10</definedName>
    <definedName name="_xlnm.Print_Titles" localSheetId="1">Arkusz2_Zest_Ceny_Ofert!$1:$2</definedName>
    <definedName name="_xlnm.Print_Titles" localSheetId="2">Arkusz3_Zest_Ceny_Ofert!$1:$2</definedName>
    <definedName name="_xlnm.Print_Titles" localSheetId="3">Arkusz4_Zest_Ceny_Ofert!$1:$2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1" l="1"/>
  <c r="C24" i="61"/>
  <c r="C27" i="61"/>
  <c r="C39" i="61"/>
  <c r="C33" i="61" l="1"/>
  <c r="C36" i="61"/>
  <c r="C17" i="61"/>
  <c r="C14" i="61"/>
  <c r="C11" i="61"/>
  <c r="F81" i="63" l="1"/>
  <c r="F80" i="63" s="1"/>
  <c r="F79" i="63"/>
  <c r="F78" i="63"/>
  <c r="F77" i="63"/>
  <c r="F76" i="63" s="1"/>
  <c r="F75" i="63" s="1"/>
  <c r="C32" i="61" s="1"/>
  <c r="F74" i="63"/>
  <c r="F73" i="63"/>
  <c r="F72" i="63"/>
  <c r="F71" i="63"/>
  <c r="F70" i="63"/>
  <c r="F69" i="63"/>
  <c r="F68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3" i="63"/>
  <c r="F52" i="63"/>
  <c r="F51" i="63"/>
  <c r="F50" i="63"/>
  <c r="F49" i="63"/>
  <c r="F48" i="63"/>
  <c r="F47" i="63"/>
  <c r="F46" i="63"/>
  <c r="F45" i="63"/>
  <c r="F44" i="63"/>
  <c r="F43" i="63"/>
  <c r="F42" i="63"/>
  <c r="F41" i="63"/>
  <c r="F40" i="63"/>
  <c r="F39" i="63"/>
  <c r="F38" i="63"/>
  <c r="F37" i="63"/>
  <c r="F36" i="63"/>
  <c r="F34" i="63"/>
  <c r="F33" i="63"/>
  <c r="F32" i="63"/>
  <c r="F31" i="63"/>
  <c r="F30" i="63"/>
  <c r="F29" i="63"/>
  <c r="F28" i="63"/>
  <c r="F27" i="63"/>
  <c r="F26" i="63"/>
  <c r="F25" i="63"/>
  <c r="F24" i="63"/>
  <c r="F23" i="63"/>
  <c r="F22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38" i="62"/>
  <c r="F37" i="62"/>
  <c r="F36" i="62"/>
  <c r="F35" i="62"/>
  <c r="F34" i="62"/>
  <c r="F33" i="62"/>
  <c r="F32" i="62"/>
  <c r="F31" i="62"/>
  <c r="F30" i="62"/>
  <c r="F29" i="62"/>
  <c r="F28" i="62"/>
  <c r="F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F10" i="62"/>
  <c r="F9" i="62"/>
  <c r="F8" i="62"/>
  <c r="F7" i="62" s="1"/>
  <c r="F6" i="62" s="1"/>
  <c r="C25" i="61" s="1"/>
  <c r="F50" i="57"/>
  <c r="F49" i="57"/>
  <c r="F47" i="57"/>
  <c r="F46" i="57"/>
  <c r="D44" i="57"/>
  <c r="F44" i="57" s="1"/>
  <c r="D43" i="57"/>
  <c r="F43" i="57" s="1"/>
  <c r="F42" i="57"/>
  <c r="D41" i="57"/>
  <c r="F41" i="57" s="1"/>
  <c r="D40" i="57"/>
  <c r="F40" i="57" s="1"/>
  <c r="F39" i="57"/>
  <c r="F36" i="57"/>
  <c r="D35" i="57"/>
  <c r="F35" i="57" s="1"/>
  <c r="F34" i="57"/>
  <c r="F33" i="57"/>
  <c r="F31" i="57"/>
  <c r="D30" i="57"/>
  <c r="F30" i="57" s="1"/>
  <c r="F29" i="57"/>
  <c r="D28" i="57"/>
  <c r="F28" i="57" s="1"/>
  <c r="D26" i="57"/>
  <c r="F26" i="57" s="1"/>
  <c r="D25" i="57"/>
  <c r="F25" i="57" s="1"/>
  <c r="F24" i="57"/>
  <c r="F22" i="57"/>
  <c r="F21" i="57"/>
  <c r="F20" i="57" s="1"/>
  <c r="D19" i="57"/>
  <c r="F19" i="57" s="1"/>
  <c r="D18" i="57"/>
  <c r="F18" i="57" s="1"/>
  <c r="F15" i="57"/>
  <c r="F14" i="57"/>
  <c r="F12" i="57"/>
  <c r="D12" i="57"/>
  <c r="F11" i="57"/>
  <c r="F10" i="57"/>
  <c r="F9" i="57"/>
  <c r="F8" i="57"/>
  <c r="F7" i="57" l="1"/>
  <c r="F27" i="62"/>
  <c r="F26" i="62" s="1"/>
  <c r="C26" i="61" s="1"/>
  <c r="F48" i="57"/>
  <c r="F54" i="63"/>
  <c r="C31" i="61" s="1"/>
  <c r="F35" i="63"/>
  <c r="C30" i="61" s="1"/>
  <c r="F5" i="62"/>
  <c r="F17" i="57"/>
  <c r="F23" i="57"/>
  <c r="F13" i="57"/>
  <c r="F45" i="57"/>
  <c r="F38" i="57"/>
  <c r="F27" i="57"/>
  <c r="F32" i="57"/>
  <c r="C22" i="61" s="1"/>
  <c r="F6" i="63"/>
  <c r="C28" i="61" s="1"/>
  <c r="F21" i="63"/>
  <c r="C29" i="61" s="1"/>
  <c r="F6" i="57" l="1"/>
  <c r="C20" i="61" s="1"/>
  <c r="F16" i="57"/>
  <c r="C21" i="61" s="1"/>
  <c r="F4" i="62"/>
  <c r="F40" i="62"/>
  <c r="F37" i="57"/>
  <c r="C23" i="61" s="1"/>
  <c r="F5" i="63"/>
  <c r="F83" i="63" s="1"/>
  <c r="F5" i="57" l="1"/>
  <c r="F52" i="57" s="1"/>
  <c r="F4" i="63"/>
  <c r="F4" i="57" l="1"/>
</calcChain>
</file>

<file path=xl/sharedStrings.xml><?xml version="1.0" encoding="utf-8"?>
<sst xmlns="http://schemas.openxmlformats.org/spreadsheetml/2006/main" count="533" uniqueCount="362">
  <si>
    <t>Załącznik nr 4A do Zapytania Ofertowego nr P-21-6-PO.15</t>
  </si>
  <si>
    <t>Baltic Hub Container Terminal sp. z o.o.</t>
  </si>
  <si>
    <t xml:space="preserve">Data </t>
  </si>
  <si>
    <t>…...........................................................</t>
  </si>
  <si>
    <t>Projekt</t>
  </si>
  <si>
    <t>ZAPYTANIE OFERTOWE nr P-21-6-PO.15, Przebudowa i rozbudowa 
budynku administracyjno-biurowego BHCT - ZAKRES PZT</t>
  </si>
  <si>
    <t>ZESTAWIENIE ELEMENTÓW CENY OFERTOWEJ (Arkusz nr 1A)</t>
  </si>
  <si>
    <t>ZAGOSPODAROWANIE TERENU</t>
  </si>
  <si>
    <t>WYSZCZEGÓLNIENIE ELEMENTÓW ROZLICZENIOWYCH</t>
  </si>
  <si>
    <t>CENA RYCZAŁTOWA
[PLN] [NETTO]</t>
  </si>
  <si>
    <t>ZABEZPIECZENIE WYKONANIA/UBEZPIECZENIA</t>
  </si>
  <si>
    <t>1.1</t>
  </si>
  <si>
    <t>Zabezpieczenie wykonania wystawione dla Zamawiającego</t>
  </si>
  <si>
    <t>1.2</t>
  </si>
  <si>
    <t>Ubezpieczenie Wykonawcy</t>
  </si>
  <si>
    <t>PRACE PROJEKTOWE</t>
  </si>
  <si>
    <t>2.1</t>
  </si>
  <si>
    <t>Dokumentacja projektowa, techniczna, warsztatowa</t>
  </si>
  <si>
    <t>2.2</t>
  </si>
  <si>
    <t>Dokumentacja powykonawcza</t>
  </si>
  <si>
    <t>MOBILIZACJA</t>
  </si>
  <si>
    <t>3.1</t>
  </si>
  <si>
    <t>Mobilizacja, organizacja placu budowy, prace przygotowawcze</t>
  </si>
  <si>
    <t>BRANŻA BUDOWLANA</t>
  </si>
  <si>
    <t>4.1</t>
  </si>
  <si>
    <t>Rozbiórki i prace przygotowawcze</t>
  </si>
  <si>
    <t>4.2</t>
  </si>
  <si>
    <t>Nawierzchnie utwardzone</t>
  </si>
  <si>
    <t>4.3</t>
  </si>
  <si>
    <t>Oznakowanie pionowe i poziome</t>
  </si>
  <si>
    <t>4.4</t>
  </si>
  <si>
    <t>Pozostałe prace w terenie</t>
  </si>
  <si>
    <t>BRANŻA ELEKTRYCZNA - SIECI I PRZYŁĄCZA (KOLIZJE)</t>
  </si>
  <si>
    <t>5.1</t>
  </si>
  <si>
    <t>Instalacje elektryczne</t>
  </si>
  <si>
    <t>5.2</t>
  </si>
  <si>
    <t>Instalacje teletechniczne</t>
  </si>
  <si>
    <t>BRANŻA SANITARNA</t>
  </si>
  <si>
    <t>6.1</t>
  </si>
  <si>
    <t>Przyłącze kanalizacji sanitarnej</t>
  </si>
  <si>
    <t>6.2</t>
  </si>
  <si>
    <t>Przyłącze kanalizacji deszczowej</t>
  </si>
  <si>
    <t>6.3</t>
  </si>
  <si>
    <t>Przyłącze wodociągowe</t>
  </si>
  <si>
    <t>6.4</t>
  </si>
  <si>
    <t>Sieć wodociągowa</t>
  </si>
  <si>
    <t>6.5</t>
  </si>
  <si>
    <t>Demontaże fragmentów istniejących sieci / przyłączy w miejscach kolizji</t>
  </si>
  <si>
    <t>INNE</t>
  </si>
  <si>
    <t>7.1</t>
  </si>
  <si>
    <t xml:space="preserve">Części zamienne </t>
  </si>
  <si>
    <t>7.2</t>
  </si>
  <si>
    <t>Szkolenia personelu Zamawiającego</t>
  </si>
  <si>
    <t>DEMOBILIZACJA</t>
  </si>
  <si>
    <t>8.1</t>
  </si>
  <si>
    <t>Likwidacja zaplecza budowy</t>
  </si>
  <si>
    <t>8.2</t>
  </si>
  <si>
    <t>Zabezpieczenie na okres gwarancji i rękojmi wystawione na rzecz Zamawiającego</t>
  </si>
  <si>
    <t>RAZEM CENA OFERTOWA</t>
  </si>
  <si>
    <r>
      <rPr>
        <b/>
        <sz val="12"/>
        <color rgb="FF000000"/>
        <rFont val="Arial"/>
      </rPr>
      <t xml:space="preserve">ZESTAWIENIE ELEMENTÓW CENY OFERTOWEJ (Arkusz nr 2A) - BRANŻA BUDOWLANA
</t>
    </r>
    <r>
      <rPr>
        <sz val="10"/>
        <color rgb="FF000000"/>
        <rFont val="Arial"/>
      </rPr>
      <t>Baltic Hub w Gdańsku - ZAGOSPODAROWANIE TERENU</t>
    </r>
  </si>
  <si>
    <t>Lp.</t>
  </si>
  <si>
    <t>Element robót</t>
  </si>
  <si>
    <t>Jedn.</t>
  </si>
  <si>
    <t>Ilość [j.m.]</t>
  </si>
  <si>
    <t>Cena jedn. [zł]</t>
  </si>
  <si>
    <t>Wartość [zł]</t>
  </si>
  <si>
    <t>Uwagi</t>
  </si>
  <si>
    <t xml:space="preserve">BRANŻA BUDOWLANA </t>
  </si>
  <si>
    <t>1.1.1</t>
  </si>
  <si>
    <t>ROZBIÓRKI I PRACE PRZYGOTOWAWCZE</t>
  </si>
  <si>
    <t>1.1.1.1</t>
  </si>
  <si>
    <t>Rozbiórki nawierzchni i krawężników</t>
  </si>
  <si>
    <t>1.1.1.1.1</t>
  </si>
  <si>
    <t>Rozbiórka nawierzchni (chodniki) - nawierzchnia bruk betonowy, rozbiórka wraz z podbudowami (grubości i materiał przyjęto analogicznie jak dla warstw projektowanych)</t>
  </si>
  <si>
    <t>m2</t>
  </si>
  <si>
    <t>1.1.1.1.2</t>
  </si>
  <si>
    <t>Rozbiórka nawierzchni (miejsca postojowe) - nawierzchnia (?), rozbiórka wraz z podbudowami (grubości i materiał przyjęto analogicznie jak dla warstw projektowanych)</t>
  </si>
  <si>
    <t>1.1.1.1.3</t>
  </si>
  <si>
    <t>Rozbiórka nawierzchni (drogi/jezdnie) - nawierzchnia asfaltowa, rozbiórka wraz z podbudowami (grubości i materiał przyjęto analogicznie jak dla warstw projektowanych)</t>
  </si>
  <si>
    <t>1.1.1.1.4</t>
  </si>
  <si>
    <t>Rozbiórka krawężników wraz z podsypką i ławą betonową</t>
  </si>
  <si>
    <t>mb</t>
  </si>
  <si>
    <t>1.1.1.1.5</t>
  </si>
  <si>
    <t>Wywóz i utylizacja materiałów z rozbiórki (przyjęto wywóz na odległość do 10km)</t>
  </si>
  <si>
    <t>m3</t>
  </si>
  <si>
    <t>1.1.1.2</t>
  </si>
  <si>
    <t>Pozostałe prace rozbiórkowe i przygotowawcze</t>
  </si>
  <si>
    <t>1.1.1.2.1</t>
  </si>
  <si>
    <t>Demontaż wiaty na rowry (do przeniesienia)</t>
  </si>
  <si>
    <t>kpl.</t>
  </si>
  <si>
    <t>1.1.1.2.2</t>
  </si>
  <si>
    <t>Pozostałe prace przygotowawcze i rozbiórkowe w tym rozbiórki oznakowania, oporników, tabliczek i oznaczeń, barierek itp. kolidujących z wykonaniem prac</t>
  </si>
  <si>
    <t>1.1.2</t>
  </si>
  <si>
    <t>NAWIERZCHNIE UTWARDZONE</t>
  </si>
  <si>
    <t>1.1.2.1</t>
  </si>
  <si>
    <t>Korytowanie (roboty ziemne)</t>
  </si>
  <si>
    <t>1.1.2.1.1</t>
  </si>
  <si>
    <t>Wykop z wywozem ziemi</t>
  </si>
  <si>
    <t>1.1.2.1.2</t>
  </si>
  <si>
    <t>Profilowanie i zagęszczanie ręczne podłoża pod warstwy konstrukcyjne nawierzchni</t>
  </si>
  <si>
    <t>1.1.2.2</t>
  </si>
  <si>
    <t>Chodnik z kostki betonowej</t>
  </si>
  <si>
    <t>1.1.2.2.1</t>
  </si>
  <si>
    <t>Podbudowa z mieszanki niezwiązana z kruszywem C90/3 - warstwa podbudowy zasadniczej, grubość po zagęszczeniu 15cm</t>
  </si>
  <si>
    <t>1.1.2.2.2</t>
  </si>
  <si>
    <t>Nawierzchnia z kostki betonowej 20x10cm (kolor szary) gr. 8cm na podsypce cementowo-piaskowej (1/3)</t>
  </si>
  <si>
    <t>1.1.2.3</t>
  </si>
  <si>
    <t>Miejsca postojowe z kostki betonowej</t>
  </si>
  <si>
    <t>1.1.2.3.1</t>
  </si>
  <si>
    <t>Podbudowa z mieszanki związana cementem C1,5/2 - warstwa mrozochronna, grubość po zagęszczeniu 20cm</t>
  </si>
  <si>
    <t>1.1.2.3.2</t>
  </si>
  <si>
    <t>Podbudowa z mieszanki niezwiązana z kruszywem C90/3 - warstwa podbudowy zasadniczej, grubość po zagęszczeniu 25cm</t>
  </si>
  <si>
    <t>1.1.2.3.3</t>
  </si>
  <si>
    <t>1.1.2.4</t>
  </si>
  <si>
    <t>Krawężniki i oporniki</t>
  </si>
  <si>
    <t>1.1.2.4.1</t>
  </si>
  <si>
    <t>Ława betonowa z oporem z betonu C12/15</t>
  </si>
  <si>
    <t>1.1.2.4.2</t>
  </si>
  <si>
    <t>Krawężnik betonowy 15x30x100cm na podsypce cementowo-piaskowej gr. 5cm</t>
  </si>
  <si>
    <t>1.1.2.4.3</t>
  </si>
  <si>
    <t>Ława betonowa zwykła z betonu C12/15</t>
  </si>
  <si>
    <t>1.1.2.4.4</t>
  </si>
  <si>
    <t>Opornik betonowy 12x25x100cm na podsypce cementowo-piaskowej gr. 5cm (przyjęto w miejscu rozbiórki krawężnika i stylu istniejącej naw. z projektowaną)</t>
  </si>
  <si>
    <t>1.1.3</t>
  </si>
  <si>
    <t>OZNAKOWANIE PIONOWE I POZIOME</t>
  </si>
  <si>
    <t>1.1.3.1</t>
  </si>
  <si>
    <t>Słupki do znaków drogowych</t>
  </si>
  <si>
    <t>szt.</t>
  </si>
  <si>
    <t>1.1.3.2</t>
  </si>
  <si>
    <t>Przymocowanie znaków tablic drogowych - znak D-18</t>
  </si>
  <si>
    <t>1.1.3.3</t>
  </si>
  <si>
    <t>Malowanie poziomych znaków drogowych (miejsca postojowe) w kolorze niebieskim/zielonym</t>
  </si>
  <si>
    <t>1.1.3.4</t>
  </si>
  <si>
    <t>Wykonanie pozostałych oznaczeń poziomych</t>
  </si>
  <si>
    <t>1.1.4</t>
  </si>
  <si>
    <t>POZOSTAŁE PRACE W TERENIE</t>
  </si>
  <si>
    <t>1.1.4.1</t>
  </si>
  <si>
    <t>Ogrodzenie</t>
  </si>
  <si>
    <t>1.1.4.1.1</t>
  </si>
  <si>
    <t>Wykopanie dołów pod fundamenty ogrodzenia, przerzucenie ziemi do 3m</t>
  </si>
  <si>
    <t>dół</t>
  </si>
  <si>
    <t>1.1.4.1.2</t>
  </si>
  <si>
    <t>Rozplantowanie ręczne ziemi wydobytej z wykopów w terenie</t>
  </si>
  <si>
    <t>1.1.4.1.3</t>
  </si>
  <si>
    <t>Wykonanie ław fundamentowych w wykopie wraz z betonowym cokołem</t>
  </si>
  <si>
    <t>1.1.4.1.4</t>
  </si>
  <si>
    <t>Montaż slupków ogrodzeniowych, słupy ocynkowane powleczone PVC w kolorze zielonym wraz z wysięgnikami pod montaż drutu kolczastego</t>
  </si>
  <si>
    <t>1.1.4.1.5</t>
  </si>
  <si>
    <t>Montaż siatki z drutu ocynkowanego i powleczonego PVC w kolorze istniejącego ogrodzenia</t>
  </si>
  <si>
    <t>1.1.4.1.6</t>
  </si>
  <si>
    <t>Montaż drutu kolczastego (3x) do słupków ogrodzenia na wysięgniach</t>
  </si>
  <si>
    <t>1.1.4.2</t>
  </si>
  <si>
    <t>Wiaty na odpady</t>
  </si>
  <si>
    <t>1.1.4.2.1</t>
  </si>
  <si>
    <t>Dostawa i montaż wiaty na odpady - Kantyna</t>
  </si>
  <si>
    <t>1.1.4.2.2</t>
  </si>
  <si>
    <t>Dostawa i montaż wiaty na odpady - Biura</t>
  </si>
  <si>
    <t>1.1.4.3</t>
  </si>
  <si>
    <t>Pozostałe prace</t>
  </si>
  <si>
    <t>1.1.4.3.1</t>
  </si>
  <si>
    <t>Montaż wiaty rowerowej w nowym miejscu</t>
  </si>
  <si>
    <t>1.1.4.3.2</t>
  </si>
  <si>
    <t>Dostawa i montaż szlabanu (Dostawa i montaż urządzenia, podłączenie wraz z zasilaniem w zakresie br. elektrycznej)</t>
  </si>
  <si>
    <t xml:space="preserve">WARTOŚĆ NETTO RAZEM </t>
  </si>
  <si>
    <r>
      <rPr>
        <b/>
        <sz val="12"/>
        <color rgb="FF000000"/>
        <rFont val="Arial"/>
      </rPr>
      <t xml:space="preserve">ZESTAWIENIE ELEMENTÓW CENY OFERTOWEJ (Arkusz nr 3A) - BRANŻA ELEKTRYCZNA
</t>
    </r>
    <r>
      <rPr>
        <sz val="10"/>
        <color rgb="FF000000"/>
        <rFont val="Arial"/>
      </rPr>
      <t>Baltic Hub w Gdańsku - ZAGOSPODAROWANIE TERENU</t>
    </r>
  </si>
  <si>
    <t xml:space="preserve">BRANŻA ELEKTRYCZNA </t>
  </si>
  <si>
    <t>2.1.1</t>
  </si>
  <si>
    <t>INSTALACJE ELEKTRYCZNE</t>
  </si>
  <si>
    <t>2.1.1.1</t>
  </si>
  <si>
    <t>2.1.1.1.1</t>
  </si>
  <si>
    <t>Kopanie koparkami podsiębiernymi rowów dla kabli o głębokości do 0.8 m i szer. dna do 0.4 m w gruncie kat. III-IV</t>
  </si>
  <si>
    <t>m</t>
  </si>
  <si>
    <t>2.1.1.1.2</t>
  </si>
  <si>
    <t>Nasypanie warstwy piasku grubości 0.1 m na dno rowu kablowego o szer.do 0.4 m</t>
  </si>
  <si>
    <t>2.1.1.1.3</t>
  </si>
  <si>
    <t>Mechaniczne zasypywanie rowów dla kabli o głębokości do 0,8 m i szer. dna do 0.4 m w gruncie kat. III-IV</t>
  </si>
  <si>
    <t>2.1.1.1.4</t>
  </si>
  <si>
    <t>Zagęszczenie nasypów ubijakami mechanicznymi; grunty spoiste kat. III-IV</t>
  </si>
  <si>
    <t>2.1.1.1.5</t>
  </si>
  <si>
    <t>Układanie kabli o masie do 1.0 kg/m w rowach kablowych ręcznie, przy- krycie folią - YKY 5 x 16 mm2</t>
  </si>
  <si>
    <t>2.1.1.1.6</t>
  </si>
  <si>
    <t>Układanie kabli o masie do 1.0 kg/m w rowach kablowych ręcznie, przy- krycie folią - YKY 5 x 10mm2</t>
  </si>
  <si>
    <t>2.1.1.1.7</t>
  </si>
  <si>
    <t>Układanie kabli o masie do 0.5 kg/m w rowach kablowych ręcznie YKSYekw 14x1,5</t>
  </si>
  <si>
    <t>2.1.1.1.8</t>
  </si>
  <si>
    <t>Układanie kabli o masie do 3.0 kg/m w rowach kablowych ręcznie YKY 5x50</t>
  </si>
  <si>
    <t>2.1.1.1.9</t>
  </si>
  <si>
    <t>Układanie kabli o masie do 1.0 kg/m w rowach kablowych ręcznie, przy- krycie folią - YKY 1 x 95mm2</t>
  </si>
  <si>
    <t>2.1.1.1.10</t>
  </si>
  <si>
    <t>Studnie kablowe SKR-2(2)-D400</t>
  </si>
  <si>
    <t>stud.</t>
  </si>
  <si>
    <t>2.1.1.1.11</t>
  </si>
  <si>
    <t>Ułożenie rur osłonowych Rura sztywna SRS160 niebieska</t>
  </si>
  <si>
    <t>2.1.1.1.12</t>
  </si>
  <si>
    <t>Ułożenie rur osłonowych Rura dwudzielna A160PS</t>
  </si>
  <si>
    <t>2.1.1.1.13</t>
  </si>
  <si>
    <t>Ułożenie rur osłonowych Łuk dwudzielny KF160PS</t>
  </si>
  <si>
    <t>szt</t>
  </si>
  <si>
    <t>2.1.1.1.14</t>
  </si>
  <si>
    <t>Sprawdzenie i pomiar 3-fazowego obwodu elektrycznego niskiego napięcia</t>
  </si>
  <si>
    <t>pomiar</t>
  </si>
  <si>
    <t>2.1.1.1.15</t>
  </si>
  <si>
    <t>Demontaże</t>
  </si>
  <si>
    <t>2.1.1.1.16</t>
  </si>
  <si>
    <t>Odtworzenie nawierzchnii z kostki</t>
  </si>
  <si>
    <t>2.1.1.1.17</t>
  </si>
  <si>
    <t>Odtworzenie nawierzchnii z asfaltu</t>
  </si>
  <si>
    <t>2.1.1.1.18</t>
  </si>
  <si>
    <t>Uszczelnienia</t>
  </si>
  <si>
    <t>2.1.2</t>
  </si>
  <si>
    <t>INSTALACJE TELETECHNICZNE</t>
  </si>
  <si>
    <t>2.1.2.1</t>
  </si>
  <si>
    <t>2.1.2.1.1</t>
  </si>
  <si>
    <t>2.1.2.1.2</t>
  </si>
  <si>
    <t>2.1.2.1.3</t>
  </si>
  <si>
    <t>2.1.2.1.4</t>
  </si>
  <si>
    <t>2.1.2.1.5</t>
  </si>
  <si>
    <t>2.1.2.1.6</t>
  </si>
  <si>
    <t>2.1.2.1.7</t>
  </si>
  <si>
    <t>Ułożenie rur osłonowych Rura sztywna RPP110 niebieska</t>
  </si>
  <si>
    <t>2.1.2.1.8</t>
  </si>
  <si>
    <t>Ułożenie rur osłonowych Kolano 110</t>
  </si>
  <si>
    <t>2.1.2.1.9</t>
  </si>
  <si>
    <t>Ułożenie rur osłonowych Rury osłonowe stalowe dwudzielne ST273x4,5</t>
  </si>
  <si>
    <t>2.1.2.1.10</t>
  </si>
  <si>
    <t>Ułożenie rur osłonowych Rury osłonowe stalowe dwudzielne ST219x4,5</t>
  </si>
  <si>
    <t>2.1.2.1.11</t>
  </si>
  <si>
    <r>
      <rPr>
        <b/>
        <sz val="12"/>
        <color rgb="FF000000"/>
        <rFont val="Arial"/>
      </rPr>
      <t xml:space="preserve">ZESTAWIENIE ELEMENTÓW CENY OFERTOWEJ (Arkusz nr 4A) - BRANŻA SANITARNA
</t>
    </r>
    <r>
      <rPr>
        <sz val="10"/>
        <color rgb="FF000000"/>
        <rFont val="Arial"/>
      </rPr>
      <t>Baltic Hub w Gdańsku - ZAGOSPODAROWANIE TERENU</t>
    </r>
  </si>
  <si>
    <t xml:space="preserve">BRANŻA SANITARNA </t>
  </si>
  <si>
    <t>BRANŻA SANITARNA  - SIECI I PRZYŁĄCZA</t>
  </si>
  <si>
    <t>3.1.1</t>
  </si>
  <si>
    <t>PRZYŁĄCZE KANALIZACJI SANITARNEJ</t>
  </si>
  <si>
    <t>3.1.1.1</t>
  </si>
  <si>
    <t>Wykopy oraz przekopy wąskoprzestrzenne wykonywane koparkami podsiębiernymi 0.25 m3 na odkład w gruncie kat.I-II. - przyjęto 80% wykopów mechanicznyc</t>
  </si>
  <si>
    <t>3.1.1.2</t>
  </si>
  <si>
    <t>Wykopy liniowe pod fundamenty, rurociągi, kolektory w gruntach suchych kat.I-II z wydobyciem urobku łopatą lub wyciągiem ręcznym głębokość do 1.5 m - 20% wykopów</t>
  </si>
  <si>
    <t>3.1.1.3</t>
  </si>
  <si>
    <t>Pełne umocnienie pionowych ścian wykopów liniowych o głębok.do 3.0 m wypraskami w grunt.suchych kat.I-II wraz z rozbiór.(szer.do 1m)</t>
  </si>
  <si>
    <t>3.1.1.4</t>
  </si>
  <si>
    <t>Podsypka o grubości 15cm pod rurociąg.</t>
  </si>
  <si>
    <t>3.1.1.5</t>
  </si>
  <si>
    <t>Obsypka gr 30mm</t>
  </si>
  <si>
    <t>3.1.1.6</t>
  </si>
  <si>
    <t>Zasypywanie wykopów spycharkami z przemieszczeniem gruntu na odl. do 10 m w gruncie kat. I-III</t>
  </si>
  <si>
    <t>3.1.1.7</t>
  </si>
  <si>
    <t>Zasypywanie wykopów liniowych o ścianach pionowych głębokości do 1.5 m kat.gr.I-II - prace ręczne</t>
  </si>
  <si>
    <t>3.1.1.8</t>
  </si>
  <si>
    <t>Zagęszczenie nasypów zagęszczarkami; grunty sypkie kat. I-III</t>
  </si>
  <si>
    <t>3.1.1.9</t>
  </si>
  <si>
    <t>Wywóz ziemi samochodami samowyładowczymi na odległość do 1 km (grunt kat.I-II)</t>
  </si>
  <si>
    <t>3.1.1.10</t>
  </si>
  <si>
    <t>Oznakowanie trasy rurociągu ułożonego w ziemi taśmą z tworzywa sztucznego</t>
  </si>
  <si>
    <t>3.1.1.11</t>
  </si>
  <si>
    <t>Kanały z rur PCV klasy S (SN8) lite SDR34  z wydłużonym kielichem dn 160x4,7 mm</t>
  </si>
  <si>
    <t>3.1.1.12</t>
  </si>
  <si>
    <t>Studnia rewizyjna betonowa dn 1200m (H-1,87m) wraz z włazem żeliwnym Dn600 klasy D400</t>
  </si>
  <si>
    <t>stud,</t>
  </si>
  <si>
    <t>3.1.1.13</t>
  </si>
  <si>
    <t>Separator tłuszczy Ecol Unicon typ tłuszczu EST-H 7/700 + alarmu poziomów separatora tłuszczy EU-A. Pozostałe parametry i wyposażenie zgodnie z projektem.</t>
  </si>
  <si>
    <t>kpl,</t>
  </si>
  <si>
    <t>3.1.1.14</t>
  </si>
  <si>
    <t>Redukcja PCV dn 160/200mm (otwory separatora Dn200)</t>
  </si>
  <si>
    <t>3.1.2</t>
  </si>
  <si>
    <t>PRZYŁĄCZE KANALIZACJI DESZCZOWEJ</t>
  </si>
  <si>
    <t>3.1.2.1</t>
  </si>
  <si>
    <t>Wykopy oraz przekopy wąskoprzestrzenne wykonywane koparkami podsiębiernymi 0,25 m3 na odkład w gruncie kat,I-II, - przyjęto 80% wykopów mechanicznyc</t>
  </si>
  <si>
    <t>3.1.2.2</t>
  </si>
  <si>
    <t>Wykopy liniowe pod fundamenty, rurociągi, kolektory w gruntach suchych kat,I-II z wydobyciem urobku łopatą lub wyciągiem ręcznym głębokość do 1,5 m - 20% wykopów</t>
  </si>
  <si>
    <t>3.1.2.3</t>
  </si>
  <si>
    <t>Pełne umocnienie pionowych ścian wykopów liniowych o głębok,do 3,0 m wypraskami w grunt,suchych kat,I-II wraz z rozbiór,(szer,do 1m)</t>
  </si>
  <si>
    <t>3.1.2.4</t>
  </si>
  <si>
    <t>Podsypka o grubości 15cm pod rurociąg,</t>
  </si>
  <si>
    <t>3.1.2.5</t>
  </si>
  <si>
    <t>3.1.2.6</t>
  </si>
  <si>
    <t>Zasypywanie wykopów spycharkami z przemieszczeniem gruntu na odl, do 10 m w gruncie kat, I-III</t>
  </si>
  <si>
    <t>3.1.2.7</t>
  </si>
  <si>
    <t>Zasypywanie wykopów liniowych o ścianach pionowych głębokości do 1,5 m kat,gr,I-II - prace ręczne</t>
  </si>
  <si>
    <t>3.1.2.8</t>
  </si>
  <si>
    <t>Zagęszczenie nasypów zagęszczarkami; grunty sypkie kat, I-III</t>
  </si>
  <si>
    <t>3.1.2.9</t>
  </si>
  <si>
    <t>Wywóz ziemi samochodami samowyładowczymi na odległość do 1 km (grunt kat,I-II)</t>
  </si>
  <si>
    <t>3.1.2.10</t>
  </si>
  <si>
    <t>3.1.2.11</t>
  </si>
  <si>
    <t>Kanały z rur PCV klasy S (SN8) lite SDR34 z wydłużonym kielichem dn 200x5,9 mm</t>
  </si>
  <si>
    <t>3.1.2.12</t>
  </si>
  <si>
    <t>Rura kanalizacyjna PEHD dn 160mm</t>
  </si>
  <si>
    <t>3.1.2.13</t>
  </si>
  <si>
    <t>Studnia rewizyjna betonowa dn 1200m (H-1,74m, H-1,58m) wraz z włazem żeliwnym klasy D400</t>
  </si>
  <si>
    <t>3.1.3</t>
  </si>
  <si>
    <t>PRZYŁĄCZE WODOCIĄGOWE</t>
  </si>
  <si>
    <t>3.1.3.1</t>
  </si>
  <si>
    <t>Wykopy oraz przekopy wąskoprzestrzenne wykonywane koparkami podsiębiernymi 0,25 m3 na odkład w gruncie kat,I-II, - przyjęto 80% wykopów mechanicznych</t>
  </si>
  <si>
    <t>3.1.3.2</t>
  </si>
  <si>
    <t>3.1.3.3</t>
  </si>
  <si>
    <t>3.1.3.4</t>
  </si>
  <si>
    <t>Montaż konstrukcji podwieszeń rurociągów i kanałów o rozpiętości elementu 4,0 m</t>
  </si>
  <si>
    <t>3.1.3.5</t>
  </si>
  <si>
    <t>3.1.3.6</t>
  </si>
  <si>
    <t>3.1.3.7</t>
  </si>
  <si>
    <t>3.1.3.8</t>
  </si>
  <si>
    <t>3.1.3.9</t>
  </si>
  <si>
    <t>3.1.3.10</t>
  </si>
  <si>
    <t>3.1.3.11</t>
  </si>
  <si>
    <t>Rura wodociągowa PE100 dn 63x9,5mm SDR17</t>
  </si>
  <si>
    <t>3.1.3.12</t>
  </si>
  <si>
    <t>Kształtki PE100 dn 63x9,5mm SDR17</t>
  </si>
  <si>
    <t>3.1.3.13</t>
  </si>
  <si>
    <t>Łącznik rurowo - kołnierzowy RR50(63PE)</t>
  </si>
  <si>
    <t>3.1.3.14</t>
  </si>
  <si>
    <t>Zasuwa klinowa dn 50mm</t>
  </si>
  <si>
    <t>3.1.3.15</t>
  </si>
  <si>
    <t>Taśma znacznikowa z wkładką metalową koloru niebieskiego</t>
  </si>
  <si>
    <t>3.1.3.16</t>
  </si>
  <si>
    <t>Próba wodna szczelności sieci wodociągowych z rur PE</t>
  </si>
  <si>
    <t>200m -1 prób,</t>
  </si>
  <si>
    <t>3.1.3.17</t>
  </si>
  <si>
    <t>Jednokrotne płukanie sieci wodociągowej o śr, nominalnej do 150 mm</t>
  </si>
  <si>
    <t>odc,200m</t>
  </si>
  <si>
    <t>3.1.3.18</t>
  </si>
  <si>
    <t>Dezynfekcja rurociągów sieci wodociągowych o śr,nominalnej do 150 mm</t>
  </si>
  <si>
    <t>3.1.4</t>
  </si>
  <si>
    <t>SIEĆ WODOCIĄGOWA</t>
  </si>
  <si>
    <t>3.1.4.1</t>
  </si>
  <si>
    <t>3.1.4.2</t>
  </si>
  <si>
    <t>3.1.4.3</t>
  </si>
  <si>
    <t>3.1.4.4</t>
  </si>
  <si>
    <t>3.1.4.5</t>
  </si>
  <si>
    <t>3.1.4.6</t>
  </si>
  <si>
    <t>3.1.4.7</t>
  </si>
  <si>
    <t>3.1.4.8</t>
  </si>
  <si>
    <t>3.1.4.9</t>
  </si>
  <si>
    <t>3.1.4.10</t>
  </si>
  <si>
    <t>3.1.4.11</t>
  </si>
  <si>
    <t>Rura wodociągowa PE100 dn 140mm SDR17</t>
  </si>
  <si>
    <t>3.1.4.12</t>
  </si>
  <si>
    <t>Kształtki PE100 dn 140mm SDR17</t>
  </si>
  <si>
    <t>3.1.4.13</t>
  </si>
  <si>
    <t>Łącznik rurowo - kołnierzowy RR125(140PE)</t>
  </si>
  <si>
    <t>3.1.4.14</t>
  </si>
  <si>
    <t>3.1.4.15</t>
  </si>
  <si>
    <t>Rura osłonowa PE dn 225×13,4mm</t>
  </si>
  <si>
    <t>3.1.4.16</t>
  </si>
  <si>
    <t>Zabezpieczenie rury osłonowej pianką poliuretanową i pierścieniami samouszczelniającymi oraz rękawami termokurczliwymi</t>
  </si>
  <si>
    <t>kpl</t>
  </si>
  <si>
    <t>3.1.4.17</t>
  </si>
  <si>
    <t>Płoza typu L 24mm na rurę dn 140mm</t>
  </si>
  <si>
    <t>3.1.4.18</t>
  </si>
  <si>
    <t>3.1.4.19</t>
  </si>
  <si>
    <t>3.1.4.20</t>
  </si>
  <si>
    <t>3.1.5</t>
  </si>
  <si>
    <t>DEMONTAŻE FRAGMENTÓW ISTNIEJĄCYCH SIECI / PRZYŁĄCZY W MIEJSCACH KOLIZJI</t>
  </si>
  <si>
    <t>3.1.5.1</t>
  </si>
  <si>
    <t>Gazociąg</t>
  </si>
  <si>
    <t>3.1.5.1.1</t>
  </si>
  <si>
    <t>Demontaż istniejącego nieczynnego gazociągu w miejscach kolizji z projektowanyi sieciami/przyłączami oraz w miejscu połaczenia z istniejącym gazociągiem</t>
  </si>
  <si>
    <t>3.1.5.1.2</t>
  </si>
  <si>
    <t>Opróżnienie z gazu badanego odcinka wraz z zaślepieniem w miescach demontażu</t>
  </si>
  <si>
    <t>3.1.5.1.3</t>
  </si>
  <si>
    <t>Próba szczelności gazociągów</t>
  </si>
  <si>
    <t>3.1.5.2</t>
  </si>
  <si>
    <t>Kanalizacja sanitarna i deszczowa</t>
  </si>
  <si>
    <t>Likwidacja fragmentu kanalizacji sanitarnej i deszczowej (kolizja z sięcia i przyłaczem wodociągowym)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</si>
</sst>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#,##0.00&quot; &quot;[$zł-415];[Red]&quot;-&quot;#,##0.00&quot; &quot;[$zł-415]"/>
    <numFmt numFmtId="166" formatCode="_-* #,##0\ _z_l_-;\-* #,##0\ _z_l_-;_-* &quot;-&quot;\ _z_l_-;_-@_-"/>
    <numFmt numFmtId="167" formatCode="_-* #,##0.00\ _z_l_-;\-* #,##0.00\ _z_l_-;_-* &quot;-&quot;??\ _z_l_-;_-@_-"/>
    <numFmt numFmtId="168" formatCode="_-* #,##0.00\ [$€-1]_-;\-* #,##0.00\ [$€-1]_-;_-* &quot;-&quot;??\ [$€-1]_-"/>
    <numFmt numFmtId="169" formatCode="#,##0.00\ &quot;zł&quot;"/>
  </numFmts>
  <fonts count="53">
    <font>
      <sz val="11"/>
      <color theme="1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Arial Narrow"/>
      <family val="2"/>
      <charset val="238"/>
    </font>
    <font>
      <sz val="10"/>
      <name val="Helv"/>
      <charset val="238"/>
    </font>
    <font>
      <sz val="10"/>
      <name val="Helv"/>
    </font>
    <font>
      <sz val="11"/>
      <color indexed="9"/>
      <name val="Calibri"/>
      <family val="2"/>
      <charset val="238"/>
    </font>
    <font>
      <sz val="9"/>
      <name val="Arial"/>
      <family val="2"/>
    </font>
    <font>
      <b/>
      <sz val="9"/>
      <color indexed="48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2"/>
      <name val="Helv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sz val="11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i/>
      <sz val="16"/>
      <color theme="1"/>
      <name val="Arial CE"/>
      <family val="2"/>
      <charset val="238"/>
    </font>
    <font>
      <sz val="11"/>
      <color theme="1"/>
      <name val="Arial CE"/>
      <charset val="238"/>
    </font>
    <font>
      <sz val="11"/>
      <color rgb="FF000000"/>
      <name val="Arial"/>
      <family val="2"/>
      <charset val="238"/>
    </font>
    <font>
      <b/>
      <i/>
      <u/>
      <sz val="11"/>
      <color theme="1"/>
      <name val="Arial CE"/>
      <family val="2"/>
      <charset val="238"/>
    </font>
    <font>
      <sz val="10"/>
      <color theme="1"/>
      <name val="Arial1"/>
      <charset val="238"/>
    </font>
    <font>
      <sz val="9"/>
      <color indexed="12"/>
      <name val="Arial Narrow"/>
      <family val="2"/>
      <charset val="238"/>
    </font>
    <font>
      <b/>
      <sz val="9"/>
      <name val="Arial Narow"/>
      <charset val="238"/>
    </font>
    <font>
      <sz val="9"/>
      <color rgb="FF0070C0"/>
      <name val="Arial Narow"/>
      <charset val="238"/>
    </font>
    <font>
      <b/>
      <sz val="13"/>
      <name val="Arial Narrow"/>
      <family val="2"/>
      <charset val="238"/>
    </font>
    <font>
      <sz val="8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color theme="0"/>
      <name val="Arial"/>
      <family val="2"/>
      <charset val="238"/>
    </font>
    <font>
      <sz val="8"/>
      <name val="Arial CE"/>
      <family val="2"/>
      <charset val="238"/>
    </font>
    <font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2"/>
      <name val="Arial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  <charset val="238"/>
    </font>
    <font>
      <b/>
      <sz val="12"/>
      <color rgb="FF000000"/>
      <name val="Arial"/>
    </font>
    <font>
      <sz val="10"/>
      <color rgb="FF000000"/>
      <name val="Arial"/>
    </font>
    <font>
      <b/>
      <sz val="13"/>
      <color rgb="FF000000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3"/>
        <bgColor indexed="26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26"/>
      </patternFill>
    </fill>
    <fill>
      <patternFill patternType="solid">
        <fgColor theme="2" tint="-0.74999237037263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59"/>
      </right>
      <top/>
      <bottom style="hair">
        <color indexed="59"/>
      </bottom>
      <diagonal/>
    </border>
    <border>
      <left style="hair">
        <color indexed="59"/>
      </left>
      <right style="hair">
        <color indexed="59"/>
      </right>
      <top/>
      <bottom style="hair">
        <color indexed="59"/>
      </bottom>
      <diagonal/>
    </border>
    <border>
      <left style="hair">
        <color indexed="8"/>
      </left>
      <right style="hair">
        <color indexed="59"/>
      </right>
      <top style="hair">
        <color indexed="8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68">
    <xf numFmtId="0" fontId="0" fillId="0" borderId="0"/>
    <xf numFmtId="0" fontId="4" fillId="0" borderId="0"/>
    <xf numFmtId="0" fontId="5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2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1">
      <alignment horizontal="left" vertical="center" wrapText="1"/>
    </xf>
    <xf numFmtId="0" fontId="8" fillId="0" borderId="1">
      <alignment horizontal="left" vertical="center" wrapText="1"/>
    </xf>
    <xf numFmtId="0" fontId="9" fillId="6" borderId="0" applyNumberFormat="0" applyBorder="0" applyAlignment="0" applyProtection="0"/>
    <xf numFmtId="0" fontId="10" fillId="2" borderId="2" applyNumberFormat="0" applyAlignment="0" applyProtection="0"/>
    <xf numFmtId="0" fontId="11" fillId="11" borderId="3" applyNumberFormat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20" fillId="0" borderId="0"/>
    <xf numFmtId="0" fontId="12" fillId="0" borderId="0" applyNumberFormat="0" applyFill="0" applyBorder="0" applyAlignment="0" applyProtection="0"/>
    <xf numFmtId="0" fontId="23" fillId="0" borderId="0">
      <alignment horizontal="center"/>
    </xf>
    <xf numFmtId="0" fontId="13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23" fillId="0" borderId="0">
      <alignment horizontal="center" textRotation="90"/>
    </xf>
    <xf numFmtId="0" fontId="16" fillId="8" borderId="0" applyNumberFormat="0" applyBorder="0" applyAlignment="0" applyProtection="0"/>
    <xf numFmtId="0" fontId="17" fillId="0" borderId="6"/>
    <xf numFmtId="0" fontId="4" fillId="0" borderId="0"/>
    <xf numFmtId="0" fontId="1" fillId="0" borderId="0"/>
    <xf numFmtId="0" fontId="20" fillId="0" borderId="0"/>
    <xf numFmtId="0" fontId="24" fillId="0" borderId="0"/>
    <xf numFmtId="0" fontId="25" fillId="0" borderId="0"/>
    <xf numFmtId="0" fontId="1" fillId="0" borderId="0"/>
    <xf numFmtId="0" fontId="21" fillId="0" borderId="0"/>
    <xf numFmtId="0" fontId="24" fillId="0" borderId="0"/>
    <xf numFmtId="0" fontId="1" fillId="0" borderId="0"/>
    <xf numFmtId="0" fontId="1" fillId="0" borderId="0"/>
    <xf numFmtId="0" fontId="1" fillId="4" borderId="7" applyNumberFormat="0" applyFont="0" applyAlignment="0" applyProtection="0"/>
    <xf numFmtId="9" fontId="1" fillId="0" borderId="0" applyFont="0" applyFill="0" applyBorder="0" applyAlignment="0" applyProtection="0"/>
    <xf numFmtId="0" fontId="26" fillId="0" borderId="0"/>
    <xf numFmtId="165" fontId="26" fillId="0" borderId="0"/>
    <xf numFmtId="0" fontId="18" fillId="0" borderId="0"/>
    <xf numFmtId="0" fontId="27" fillId="0" borderId="0"/>
    <xf numFmtId="0" fontId="19" fillId="0" borderId="0" applyNumberFormat="0" applyFill="0" applyBorder="0" applyAlignment="0" applyProtection="0"/>
    <xf numFmtId="0" fontId="22" fillId="0" borderId="0"/>
    <xf numFmtId="9" fontId="35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58" applyFont="1" applyAlignment="1" applyProtection="1">
      <alignment vertical="center" wrapText="1"/>
      <protection locked="0"/>
    </xf>
    <xf numFmtId="0" fontId="3" fillId="0" borderId="0" xfId="58" applyFont="1" applyAlignment="1" applyProtection="1">
      <alignment vertical="center"/>
      <protection locked="0"/>
    </xf>
    <xf numFmtId="0" fontId="3" fillId="0" borderId="0" xfId="58" applyFont="1" applyAlignment="1" applyProtection="1">
      <alignment horizontal="center" vertical="center"/>
      <protection locked="0"/>
    </xf>
    <xf numFmtId="0" fontId="28" fillId="0" borderId="0" xfId="58" applyFont="1" applyAlignment="1" applyProtection="1">
      <alignment vertical="center" wrapText="1"/>
      <protection locked="0"/>
    </xf>
    <xf numFmtId="0" fontId="29" fillId="0" borderId="0" xfId="58" applyFont="1" applyAlignment="1" applyProtection="1">
      <alignment vertical="center" wrapText="1"/>
      <protection locked="0"/>
    </xf>
    <xf numFmtId="0" fontId="29" fillId="0" borderId="0" xfId="58" applyFont="1" applyAlignment="1" applyProtection="1">
      <alignment vertical="center"/>
      <protection locked="0"/>
    </xf>
    <xf numFmtId="0" fontId="30" fillId="0" borderId="0" xfId="58" applyFont="1" applyAlignment="1" applyProtection="1">
      <alignment vertical="center" wrapText="1"/>
      <protection locked="0"/>
    </xf>
    <xf numFmtId="0" fontId="30" fillId="0" borderId="0" xfId="58" applyFont="1" applyAlignment="1" applyProtection="1">
      <alignment vertical="center"/>
      <protection locked="0"/>
    </xf>
    <xf numFmtId="0" fontId="3" fillId="0" borderId="0" xfId="58" applyFont="1" applyAlignment="1" applyProtection="1">
      <alignment horizontal="left" vertical="center" wrapText="1"/>
      <protection locked="0"/>
    </xf>
    <xf numFmtId="4" fontId="3" fillId="0" borderId="0" xfId="58" applyNumberFormat="1" applyFont="1" applyAlignment="1" applyProtection="1">
      <alignment horizontal="right" vertical="center"/>
      <protection locked="0"/>
    </xf>
    <xf numFmtId="0" fontId="3" fillId="0" borderId="0" xfId="58" applyFont="1" applyAlignment="1">
      <alignment horizontal="left" vertical="center" wrapText="1"/>
    </xf>
    <xf numFmtId="0" fontId="3" fillId="0" borderId="0" xfId="58" applyFont="1" applyAlignment="1">
      <alignment horizontal="center" vertical="center"/>
    </xf>
    <xf numFmtId="4" fontId="3" fillId="0" borderId="0" xfId="58" applyNumberFormat="1" applyFont="1" applyAlignment="1">
      <alignment horizontal="right" vertical="center"/>
    </xf>
    <xf numFmtId="0" fontId="33" fillId="0" borderId="18" xfId="58" applyFont="1" applyBorder="1" applyAlignment="1" applyProtection="1">
      <alignment horizontal="center" vertical="center" wrapText="1"/>
      <protection locked="0"/>
    </xf>
    <xf numFmtId="4" fontId="33" fillId="0" borderId="18" xfId="58" applyNumberFormat="1" applyFont="1" applyBorder="1" applyAlignment="1" applyProtection="1">
      <alignment horizontal="center" vertical="center"/>
      <protection locked="0"/>
    </xf>
    <xf numFmtId="0" fontId="33" fillId="0" borderId="19" xfId="58" applyFont="1" applyBorder="1" applyAlignment="1" applyProtection="1">
      <alignment horizontal="center" vertical="center" wrapText="1"/>
      <protection locked="0"/>
    </xf>
    <xf numFmtId="0" fontId="33" fillId="0" borderId="21" xfId="58" applyFont="1" applyBorder="1" applyAlignment="1" applyProtection="1">
      <alignment horizontal="center" vertical="center" wrapText="1"/>
      <protection locked="0"/>
    </xf>
    <xf numFmtId="0" fontId="33" fillId="0" borderId="17" xfId="58" applyFont="1" applyBorder="1" applyAlignment="1" applyProtection="1">
      <alignment horizontal="center" vertical="center"/>
      <protection locked="0"/>
    </xf>
    <xf numFmtId="0" fontId="33" fillId="0" borderId="20" xfId="58" applyFont="1" applyBorder="1" applyAlignment="1" applyProtection="1">
      <alignment horizontal="center" vertical="center"/>
      <protection locked="0"/>
    </xf>
    <xf numFmtId="0" fontId="28" fillId="0" borderId="0" xfId="58" applyFont="1" applyAlignment="1" applyProtection="1">
      <alignment vertical="center"/>
      <protection locked="0"/>
    </xf>
    <xf numFmtId="0" fontId="33" fillId="17" borderId="9" xfId="58" applyFont="1" applyFill="1" applyBorder="1" applyAlignment="1">
      <alignment horizontal="center" vertical="center"/>
    </xf>
    <xf numFmtId="0" fontId="32" fillId="0" borderId="10" xfId="58" applyFont="1" applyBorder="1" applyAlignment="1">
      <alignment horizontal="center" vertical="center"/>
    </xf>
    <xf numFmtId="0" fontId="34" fillId="0" borderId="0" xfId="58" applyFont="1" applyAlignment="1">
      <alignment horizontal="right" vertical="center"/>
    </xf>
    <xf numFmtId="0" fontId="3" fillId="0" borderId="0" xfId="58" applyFont="1" applyAlignment="1">
      <alignment horizontal="right" vertical="center"/>
    </xf>
    <xf numFmtId="0" fontId="3" fillId="0" borderId="0" xfId="58" applyFont="1" applyAlignment="1" applyProtection="1">
      <alignment horizontal="right" vertical="center"/>
      <protection locked="0"/>
    </xf>
    <xf numFmtId="0" fontId="33" fillId="0" borderId="8" xfId="58" applyFont="1" applyBorder="1" applyAlignment="1" applyProtection="1">
      <alignment horizontal="center" vertical="center" wrapText="1"/>
      <protection locked="0"/>
    </xf>
    <xf numFmtId="0" fontId="36" fillId="18" borderId="9" xfId="58" applyFont="1" applyFill="1" applyBorder="1" applyAlignment="1">
      <alignment horizontal="center" vertical="center"/>
    </xf>
    <xf numFmtId="0" fontId="32" fillId="0" borderId="11" xfId="36" applyNumberFormat="1" applyFont="1" applyFill="1" applyBorder="1" applyAlignment="1" applyProtection="1">
      <alignment horizontal="left" vertical="center" wrapText="1"/>
      <protection locked="0"/>
    </xf>
    <xf numFmtId="0" fontId="36" fillId="18" borderId="9" xfId="58" applyFont="1" applyFill="1" applyBorder="1" applyAlignment="1" applyProtection="1">
      <alignment horizontal="left" vertical="center" wrapText="1"/>
      <protection locked="0"/>
    </xf>
    <xf numFmtId="0" fontId="36" fillId="18" borderId="9" xfId="58" applyFont="1" applyFill="1" applyBorder="1" applyAlignment="1">
      <alignment vertical="center"/>
    </xf>
    <xf numFmtId="0" fontId="33" fillId="17" borderId="9" xfId="58" applyFont="1" applyFill="1" applyBorder="1" applyAlignment="1" applyProtection="1">
      <alignment horizontal="left" vertical="center" wrapText="1"/>
      <protection locked="0"/>
    </xf>
    <xf numFmtId="0" fontId="33" fillId="17" borderId="9" xfId="58" applyFont="1" applyFill="1" applyBorder="1" applyAlignment="1">
      <alignment vertical="center"/>
    </xf>
    <xf numFmtId="0" fontId="32" fillId="0" borderId="11" xfId="36" applyNumberFormat="1" applyFont="1" applyFill="1" applyBorder="1" applyAlignment="1" applyProtection="1">
      <alignment horizontal="center" vertical="center"/>
      <protection locked="0"/>
    </xf>
    <xf numFmtId="0" fontId="34" fillId="0" borderId="0" xfId="58" applyFont="1" applyAlignment="1">
      <alignment horizontal="left" vertical="center" wrapText="1"/>
    </xf>
    <xf numFmtId="0" fontId="34" fillId="0" borderId="0" xfId="58" applyFont="1" applyAlignment="1">
      <alignment horizontal="center" vertical="center"/>
    </xf>
    <xf numFmtId="2" fontId="33" fillId="0" borderId="8" xfId="58" applyNumberFormat="1" applyFont="1" applyBorder="1" applyAlignment="1" applyProtection="1">
      <alignment horizontal="center" vertical="center"/>
      <protection locked="0"/>
    </xf>
    <xf numFmtId="2" fontId="36" fillId="18" borderId="9" xfId="36" applyNumberFormat="1" applyFont="1" applyFill="1" applyBorder="1" applyAlignment="1" applyProtection="1">
      <alignment horizontal="right" vertical="center"/>
    </xf>
    <xf numFmtId="2" fontId="33" fillId="17" borderId="9" xfId="36" applyNumberFormat="1" applyFont="1" applyFill="1" applyBorder="1" applyAlignment="1" applyProtection="1">
      <alignment horizontal="right" vertical="center"/>
    </xf>
    <xf numFmtId="2" fontId="32" fillId="0" borderId="11" xfId="36" applyNumberFormat="1" applyFont="1" applyFill="1" applyBorder="1" applyAlignment="1" applyProtection="1">
      <alignment horizontal="right" vertical="center" wrapText="1"/>
    </xf>
    <xf numFmtId="2" fontId="34" fillId="0" borderId="0" xfId="58" applyNumberFormat="1" applyFont="1" applyAlignment="1">
      <alignment horizontal="right" vertical="center"/>
    </xf>
    <xf numFmtId="4" fontId="34" fillId="0" borderId="0" xfId="58" applyNumberFormat="1" applyFont="1" applyAlignment="1">
      <alignment horizontal="right" vertical="center" indent="1"/>
    </xf>
    <xf numFmtId="0" fontId="36" fillId="18" borderId="9" xfId="58" applyFont="1" applyFill="1" applyBorder="1" applyAlignment="1" applyProtection="1">
      <alignment horizontal="left" vertical="center" wrapText="1" indent="1"/>
      <protection locked="0"/>
    </xf>
    <xf numFmtId="0" fontId="33" fillId="17" borderId="9" xfId="58" applyFont="1" applyFill="1" applyBorder="1" applyAlignment="1" applyProtection="1">
      <alignment horizontal="left" vertical="center" wrapText="1" indent="1"/>
      <protection locked="0"/>
    </xf>
    <xf numFmtId="0" fontId="32" fillId="0" borderId="11" xfId="58" applyFont="1" applyBorder="1" applyAlignment="1" applyProtection="1">
      <alignment horizontal="left" vertical="center" wrapText="1" indent="1"/>
      <protection locked="0"/>
    </xf>
    <xf numFmtId="0" fontId="34" fillId="0" borderId="0" xfId="58" applyFont="1" applyAlignment="1" applyProtection="1">
      <alignment horizontal="center" vertical="center"/>
      <protection locked="0"/>
    </xf>
    <xf numFmtId="0" fontId="36" fillId="19" borderId="12" xfId="58" applyFont="1" applyFill="1" applyBorder="1" applyAlignment="1">
      <alignment horizontal="center" vertical="center"/>
    </xf>
    <xf numFmtId="0" fontId="36" fillId="19" borderId="13" xfId="36" applyNumberFormat="1" applyFont="1" applyFill="1" applyBorder="1" applyAlignment="1" applyProtection="1">
      <alignment horizontal="left" vertical="center" wrapText="1"/>
      <protection locked="0"/>
    </xf>
    <xf numFmtId="0" fontId="36" fillId="19" borderId="13" xfId="36" applyNumberFormat="1" applyFont="1" applyFill="1" applyBorder="1" applyAlignment="1" applyProtection="1">
      <alignment horizontal="center" vertical="center"/>
    </xf>
    <xf numFmtId="2" fontId="36" fillId="19" borderId="13" xfId="36" applyNumberFormat="1" applyFont="1" applyFill="1" applyBorder="1" applyAlignment="1" applyProtection="1">
      <alignment horizontal="right" vertical="center" wrapText="1"/>
    </xf>
    <xf numFmtId="0" fontId="36" fillId="19" borderId="13" xfId="58" applyFont="1" applyFill="1" applyBorder="1" applyAlignment="1" applyProtection="1">
      <alignment horizontal="left" vertical="center" wrapText="1" indent="1"/>
      <protection locked="0"/>
    </xf>
    <xf numFmtId="4" fontId="33" fillId="0" borderId="8" xfId="58" applyNumberFormat="1" applyFont="1" applyBorder="1" applyAlignment="1" applyProtection="1">
      <alignment horizontal="center" vertical="center"/>
      <protection locked="0"/>
    </xf>
    <xf numFmtId="4" fontId="36" fillId="18" borderId="9" xfId="36" applyNumberFormat="1" applyFont="1" applyFill="1" applyBorder="1" applyAlignment="1" applyProtection="1">
      <alignment horizontal="right" vertical="center" indent="1"/>
    </xf>
    <xf numFmtId="4" fontId="33" fillId="17" borderId="9" xfId="36" applyNumberFormat="1" applyFont="1" applyFill="1" applyBorder="1" applyAlignment="1" applyProtection="1">
      <alignment horizontal="right" vertical="center" indent="1"/>
    </xf>
    <xf numFmtId="4" fontId="36" fillId="19" borderId="11" xfId="36" applyNumberFormat="1" applyFont="1" applyFill="1" applyBorder="1" applyAlignment="1" applyProtection="1">
      <alignment horizontal="right" vertical="center" indent="1"/>
    </xf>
    <xf numFmtId="0" fontId="36" fillId="21" borderId="9" xfId="58" applyFont="1" applyFill="1" applyBorder="1" applyAlignment="1">
      <alignment horizontal="center" vertical="center"/>
    </xf>
    <xf numFmtId="0" fontId="36" fillId="21" borderId="9" xfId="58" applyFont="1" applyFill="1" applyBorder="1" applyAlignment="1" applyProtection="1">
      <alignment horizontal="left" vertical="center" wrapText="1"/>
      <protection locked="0"/>
    </xf>
    <xf numFmtId="0" fontId="36" fillId="21" borderId="9" xfId="58" applyFont="1" applyFill="1" applyBorder="1" applyAlignment="1">
      <alignment vertical="center"/>
    </xf>
    <xf numFmtId="2" fontId="36" fillId="21" borderId="9" xfId="36" applyNumberFormat="1" applyFont="1" applyFill="1" applyBorder="1" applyAlignment="1" applyProtection="1">
      <alignment horizontal="right" vertical="center"/>
    </xf>
    <xf numFmtId="4" fontId="36" fillId="21" borderId="9" xfId="36" applyNumberFormat="1" applyFont="1" applyFill="1" applyBorder="1" applyAlignment="1" applyProtection="1">
      <alignment horizontal="right" vertical="center" indent="1"/>
    </xf>
    <xf numFmtId="0" fontId="36" fillId="21" borderId="9" xfId="58" applyFont="1" applyFill="1" applyBorder="1" applyAlignment="1" applyProtection="1">
      <alignment horizontal="left" vertical="center" wrapText="1" indent="1"/>
      <protection locked="0"/>
    </xf>
    <xf numFmtId="0" fontId="40" fillId="23" borderId="0" xfId="66" applyFont="1" applyFill="1"/>
    <xf numFmtId="0" fontId="39" fillId="23" borderId="0" xfId="66" applyFont="1" applyFill="1"/>
    <xf numFmtId="0" fontId="40" fillId="23" borderId="0" xfId="66" applyFont="1" applyFill="1" applyAlignment="1">
      <alignment horizontal="left" vertical="center"/>
    </xf>
    <xf numFmtId="0" fontId="38" fillId="22" borderId="0" xfId="66" applyFont="1" applyFill="1"/>
    <xf numFmtId="0" fontId="34" fillId="0" borderId="0" xfId="58" applyFont="1" applyAlignment="1" applyProtection="1">
      <alignment vertical="center" wrapText="1"/>
      <protection locked="0"/>
    </xf>
    <xf numFmtId="0" fontId="41" fillId="0" borderId="0" xfId="58" applyFont="1" applyAlignment="1" applyProtection="1">
      <alignment vertical="center"/>
      <protection locked="0"/>
    </xf>
    <xf numFmtId="0" fontId="41" fillId="0" borderId="0" xfId="58" applyFont="1" applyAlignment="1" applyProtection="1">
      <alignment vertical="center" wrapText="1"/>
      <protection locked="0"/>
    </xf>
    <xf numFmtId="0" fontId="32" fillId="0" borderId="0" xfId="58" applyFont="1" applyAlignment="1" applyProtection="1">
      <alignment vertical="center" wrapText="1"/>
      <protection locked="0"/>
    </xf>
    <xf numFmtId="0" fontId="33" fillId="0" borderId="0" xfId="58" applyFont="1" applyAlignment="1" applyProtection="1">
      <alignment vertical="center" wrapText="1"/>
      <protection locked="0"/>
    </xf>
    <xf numFmtId="0" fontId="42" fillId="22" borderId="0" xfId="0" applyFont="1" applyFill="1"/>
    <xf numFmtId="0" fontId="43" fillId="0" borderId="0" xfId="0" applyFont="1" applyAlignment="1">
      <alignment vertical="center"/>
    </xf>
    <xf numFmtId="0" fontId="42" fillId="22" borderId="0" xfId="0" applyFont="1" applyFill="1" applyAlignment="1">
      <alignment horizontal="center"/>
    </xf>
    <xf numFmtId="0" fontId="44" fillId="22" borderId="0" xfId="0" applyFont="1" applyFill="1"/>
    <xf numFmtId="0" fontId="44" fillId="22" borderId="0" xfId="0" applyFont="1" applyFill="1" applyAlignment="1">
      <alignment vertical="top" wrapText="1"/>
    </xf>
    <xf numFmtId="0" fontId="44" fillId="22" borderId="0" xfId="0" applyFont="1" applyFill="1" applyAlignment="1">
      <alignment vertical="top"/>
    </xf>
    <xf numFmtId="0" fontId="42" fillId="22" borderId="0" xfId="0" applyFont="1" applyFill="1" applyAlignment="1">
      <alignment vertical="center"/>
    </xf>
    <xf numFmtId="0" fontId="42" fillId="22" borderId="9" xfId="0" applyFont="1" applyFill="1" applyBorder="1" applyAlignment="1">
      <alignment horizontal="left" vertical="center"/>
    </xf>
    <xf numFmtId="0" fontId="42" fillId="22" borderId="9" xfId="0" applyFont="1" applyFill="1" applyBorder="1" applyAlignment="1">
      <alignment vertical="center"/>
    </xf>
    <xf numFmtId="0" fontId="47" fillId="25" borderId="9" xfId="0" applyFont="1" applyFill="1" applyBorder="1" applyAlignment="1">
      <alignment horizontal="left" vertical="center"/>
    </xf>
    <xf numFmtId="0" fontId="49" fillId="25" borderId="9" xfId="0" applyFont="1" applyFill="1" applyBorder="1" applyAlignment="1">
      <alignment horizontal="left" vertical="center"/>
    </xf>
    <xf numFmtId="0" fontId="47" fillId="25" borderId="9" xfId="0" applyFont="1" applyFill="1" applyBorder="1" applyAlignment="1">
      <alignment vertical="center"/>
    </xf>
    <xf numFmtId="0" fontId="42" fillId="22" borderId="0" xfId="0" applyFont="1" applyFill="1" applyAlignment="1">
      <alignment horizontal="center" vertical="center"/>
    </xf>
    <xf numFmtId="169" fontId="36" fillId="21" borderId="9" xfId="36" applyNumberFormat="1" applyFont="1" applyFill="1" applyBorder="1" applyAlignment="1" applyProtection="1">
      <alignment horizontal="right" vertical="center" indent="1"/>
    </xf>
    <xf numFmtId="169" fontId="36" fillId="18" borderId="9" xfId="36" applyNumberFormat="1" applyFont="1" applyFill="1" applyBorder="1" applyAlignment="1" applyProtection="1">
      <alignment horizontal="right" vertical="center" indent="1"/>
    </xf>
    <xf numFmtId="169" fontId="33" fillId="17" borderId="9" xfId="36" applyNumberFormat="1" applyFont="1" applyFill="1" applyBorder="1" applyAlignment="1" applyProtection="1">
      <alignment horizontal="right" vertical="center" indent="1"/>
    </xf>
    <xf numFmtId="169" fontId="36" fillId="20" borderId="11" xfId="36" applyNumberFormat="1" applyFont="1" applyFill="1" applyBorder="1" applyAlignment="1" applyProtection="1">
      <alignment horizontal="right" vertical="center" indent="1"/>
    </xf>
    <xf numFmtId="169" fontId="32" fillId="17" borderId="11" xfId="36" applyNumberFormat="1" applyFont="1" applyFill="1" applyBorder="1" applyAlignment="1" applyProtection="1">
      <alignment horizontal="right" vertical="center" indent="1"/>
    </xf>
    <xf numFmtId="169" fontId="34" fillId="0" borderId="0" xfId="58" applyNumberFormat="1" applyFont="1" applyAlignment="1">
      <alignment horizontal="right" vertical="center" indent="1"/>
    </xf>
    <xf numFmtId="0" fontId="33" fillId="0" borderId="17" xfId="58" applyFont="1" applyBorder="1" applyAlignment="1" applyProtection="1">
      <alignment horizontal="center" vertical="center" wrapText="1"/>
      <protection locked="0"/>
    </xf>
    <xf numFmtId="4" fontId="33" fillId="0" borderId="18" xfId="58" applyNumberFormat="1" applyFont="1" applyBorder="1" applyAlignment="1" applyProtection="1">
      <alignment horizontal="center" vertical="center" wrapText="1"/>
      <protection locked="0"/>
    </xf>
    <xf numFmtId="169" fontId="32" fillId="0" borderId="11" xfId="36" applyNumberFormat="1" applyFont="1" applyFill="1" applyBorder="1" applyAlignment="1" applyProtection="1">
      <alignment horizontal="right" vertical="center" indent="1"/>
    </xf>
    <xf numFmtId="169" fontId="36" fillId="19" borderId="11" xfId="36" applyNumberFormat="1" applyFont="1" applyFill="1" applyBorder="1" applyAlignment="1" applyProtection="1">
      <alignment horizontal="right" vertical="center" indent="1"/>
    </xf>
    <xf numFmtId="0" fontId="48" fillId="24" borderId="22" xfId="0" applyFont="1" applyFill="1" applyBorder="1" applyAlignment="1">
      <alignment horizontal="left" vertical="center"/>
    </xf>
    <xf numFmtId="0" fontId="48" fillId="24" borderId="23" xfId="0" applyFont="1" applyFill="1" applyBorder="1" applyAlignment="1">
      <alignment horizontal="center" vertical="center"/>
    </xf>
    <xf numFmtId="0" fontId="48" fillId="24" borderId="24" xfId="0" applyFont="1" applyFill="1" applyBorder="1" applyAlignment="1">
      <alignment horizontal="center" vertical="center" wrapText="1"/>
    </xf>
    <xf numFmtId="0" fontId="49" fillId="25" borderId="25" xfId="0" applyFont="1" applyFill="1" applyBorder="1" applyAlignment="1">
      <alignment horizontal="center" vertical="center"/>
    </xf>
    <xf numFmtId="169" fontId="49" fillId="25" borderId="26" xfId="0" applyNumberFormat="1" applyFont="1" applyFill="1" applyBorder="1" applyAlignment="1">
      <alignment horizontal="center" vertical="center"/>
    </xf>
    <xf numFmtId="0" fontId="42" fillId="22" borderId="25" xfId="0" applyFont="1" applyFill="1" applyBorder="1" applyAlignment="1">
      <alignment horizontal="center" vertical="center"/>
    </xf>
    <xf numFmtId="169" fontId="46" fillId="22" borderId="26" xfId="0" applyNumberFormat="1" applyFont="1" applyFill="1" applyBorder="1" applyAlignment="1">
      <alignment horizontal="center" vertical="center"/>
    </xf>
    <xf numFmtId="0" fontId="47" fillId="25" borderId="25" xfId="0" applyFont="1" applyFill="1" applyBorder="1" applyAlignment="1">
      <alignment horizontal="center" vertical="center"/>
    </xf>
    <xf numFmtId="169" fontId="47" fillId="25" borderId="26" xfId="0" applyNumberFormat="1" applyFont="1" applyFill="1" applyBorder="1" applyAlignment="1">
      <alignment horizontal="center" vertical="center"/>
    </xf>
    <xf numFmtId="49" fontId="42" fillId="22" borderId="25" xfId="0" applyNumberFormat="1" applyFont="1" applyFill="1" applyBorder="1" applyAlignment="1">
      <alignment horizontal="center" vertical="center"/>
    </xf>
    <xf numFmtId="169" fontId="43" fillId="26" borderId="29" xfId="0" applyNumberFormat="1" applyFont="1" applyFill="1" applyBorder="1" applyAlignment="1">
      <alignment horizontal="center" vertical="center"/>
    </xf>
    <xf numFmtId="0" fontId="42" fillId="22" borderId="0" xfId="0" applyFont="1" applyFill="1" applyAlignment="1">
      <alignment horizontal="center"/>
    </xf>
    <xf numFmtId="0" fontId="45" fillId="0" borderId="0" xfId="0" applyFont="1" applyAlignment="1">
      <alignment horizontal="center" vertical="center"/>
    </xf>
    <xf numFmtId="0" fontId="43" fillId="26" borderId="27" xfId="0" applyFont="1" applyFill="1" applyBorder="1" applyAlignment="1">
      <alignment horizontal="right" vertical="center"/>
    </xf>
    <xf numFmtId="0" fontId="43" fillId="26" borderId="28" xfId="0" applyFont="1" applyFill="1" applyBorder="1" applyAlignment="1">
      <alignment horizontal="right" vertical="center"/>
    </xf>
    <xf numFmtId="0" fontId="44" fillId="22" borderId="0" xfId="0" applyFont="1" applyFill="1" applyAlignment="1">
      <alignment horizontal="left" vertical="center"/>
    </xf>
    <xf numFmtId="0" fontId="44" fillId="22" borderId="0" xfId="0" applyFont="1" applyFill="1" applyAlignment="1">
      <alignment horizontal="center" vertical="center"/>
    </xf>
    <xf numFmtId="0" fontId="52" fillId="0" borderId="14" xfId="58" applyFont="1" applyBorder="1" applyAlignment="1" applyProtection="1">
      <alignment horizontal="center" vertical="center" wrapText="1"/>
      <protection locked="0"/>
    </xf>
    <xf numFmtId="0" fontId="31" fillId="0" borderId="15" xfId="58" applyFont="1" applyBorder="1" applyAlignment="1" applyProtection="1">
      <alignment horizontal="center" vertical="center" wrapText="1"/>
      <protection locked="0"/>
    </xf>
    <xf numFmtId="0" fontId="31" fillId="0" borderId="16" xfId="58" applyFont="1" applyBorder="1" applyAlignment="1" applyProtection="1">
      <alignment horizontal="center" vertical="center" wrapText="1"/>
      <protection locked="0"/>
    </xf>
  </cellXfs>
  <cellStyles count="68">
    <cellStyle name=" 1" xfId="1" xr:uid="{00000000-0005-0000-0000-000000000000}"/>
    <cellStyle name="_poznan_rohbau_lv_1etappe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— akcent 1 2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rial 9 Black" xfId="28" xr:uid="{00000000-0005-0000-0000-00001B000000}"/>
    <cellStyle name="Arial 9 Blue Bold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Dziesietny [0]_laroux" xfId="33" xr:uid="{00000000-0005-0000-0000-000020000000}"/>
    <cellStyle name="Dziesietny_laroux" xfId="34" xr:uid="{00000000-0005-0000-0000-000021000000}"/>
    <cellStyle name="Dziesiętny 2" xfId="35" xr:uid="{00000000-0005-0000-0000-000022000000}"/>
    <cellStyle name="Dziesiętny 3" xfId="36" xr:uid="{00000000-0005-0000-0000-000023000000}"/>
    <cellStyle name="Euro" xfId="37" xr:uid="{00000000-0005-0000-0000-000024000000}"/>
    <cellStyle name="Excel Built-in Normal" xfId="38" xr:uid="{00000000-0005-0000-0000-000025000000}"/>
    <cellStyle name="Excel_CondFormat_1_1_1" xfId="39" xr:uid="{00000000-0005-0000-0000-000026000000}"/>
    <cellStyle name="Explanatory Text" xfId="40" xr:uid="{00000000-0005-0000-0000-000027000000}"/>
    <cellStyle name="Heading" xfId="41" xr:uid="{00000000-0005-0000-0000-000028000000}"/>
    <cellStyle name="Heading 1" xfId="42" xr:uid="{00000000-0005-0000-0000-000029000000}"/>
    <cellStyle name="Heading 2" xfId="43" xr:uid="{00000000-0005-0000-0000-00002A000000}"/>
    <cellStyle name="Heading 3" xfId="44" xr:uid="{00000000-0005-0000-0000-00002B000000}"/>
    <cellStyle name="Heading 4" xfId="45" xr:uid="{00000000-0005-0000-0000-00002C000000}"/>
    <cellStyle name="Heading1" xfId="46" xr:uid="{00000000-0005-0000-0000-00002D000000}"/>
    <cellStyle name="Neutral" xfId="47" xr:uid="{00000000-0005-0000-0000-00002E000000}"/>
    <cellStyle name="Normal - Style1" xfId="48" xr:uid="{00000000-0005-0000-0000-00002F000000}"/>
    <cellStyle name="normální_laroux" xfId="49" xr:uid="{00000000-0005-0000-0000-000030000000}"/>
    <cellStyle name="Normalny" xfId="0" builtinId="0" customBuiltin="1"/>
    <cellStyle name="Normalny 11" xfId="50" xr:uid="{00000000-0005-0000-0000-000032000000}"/>
    <cellStyle name="Normalny 2" xfId="51" xr:uid="{00000000-0005-0000-0000-000033000000}"/>
    <cellStyle name="Normalny 2 2" xfId="52" xr:uid="{00000000-0005-0000-0000-000034000000}"/>
    <cellStyle name="Normalny 3" xfId="53" xr:uid="{00000000-0005-0000-0000-000035000000}"/>
    <cellStyle name="Normalny 4" xfId="54" xr:uid="{00000000-0005-0000-0000-000036000000}"/>
    <cellStyle name="Normalny 5" xfId="55" xr:uid="{00000000-0005-0000-0000-000037000000}"/>
    <cellStyle name="Normalny 6" xfId="56" xr:uid="{00000000-0005-0000-0000-000038000000}"/>
    <cellStyle name="Normalny 7" xfId="66" xr:uid="{00000000-0005-0000-0000-000039000000}"/>
    <cellStyle name="Normalny 9" xfId="57" xr:uid="{00000000-0005-0000-0000-00003A000000}"/>
    <cellStyle name="Normalny_HIJK64 - Wstępne Przedmiary Robót (do uzupełnienia przez GW)_2010-02-12 TES i Harmonogram rzeczowo - finansowy na etap II JKA64 16_54" xfId="58" xr:uid="{00000000-0005-0000-0000-00003B000000}"/>
    <cellStyle name="Note" xfId="59" xr:uid="{00000000-0005-0000-0000-00003C000000}"/>
    <cellStyle name="Procentowy 2" xfId="60" xr:uid="{00000000-0005-0000-0000-00003D000000}"/>
    <cellStyle name="Procentowy 3" xfId="67" xr:uid="{00000000-0005-0000-0000-00003E000000}"/>
    <cellStyle name="Result" xfId="61" xr:uid="{00000000-0005-0000-0000-00003F000000}"/>
    <cellStyle name="Result2" xfId="62" xr:uid="{00000000-0005-0000-0000-000040000000}"/>
    <cellStyle name="Standard_B81160B0" xfId="63" xr:uid="{00000000-0005-0000-0000-000041000000}"/>
    <cellStyle name="Styl 1" xfId="64" xr:uid="{00000000-0005-0000-0000-000042000000}"/>
    <cellStyle name="Title" xfId="65" xr:uid="{00000000-0005-0000-0000-000043000000}"/>
  </cellStyles>
  <dxfs count="0"/>
  <tableStyles count="0" defaultTableStyle="TableStyleMedium9" defaultPivotStyle="PivotStyleLight16"/>
  <colors>
    <mruColors>
      <color rgb="FFF6C240"/>
      <color rgb="FFA8893A"/>
      <color rgb="FF55451D"/>
      <color rgb="FFCBC5A5"/>
      <color rgb="FFB4AA7A"/>
      <color rgb="FFA79C65"/>
      <color rgb="FF9F945B"/>
      <color rgb="FFFFCC66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3867151</xdr:colOff>
      <xdr:row>5</xdr:row>
      <xdr:rowOff>66675</xdr:rowOff>
    </xdr:from>
    <xdr:ext cx="3048000" cy="91440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7E3B5731-8DB0-7273-60C5-546CF13C254E}"/>
            </a:ext>
          </a:extLst>
        </xdr:cNvPr>
        <xdr:cNvSpPr txBox="1"/>
      </xdr:nvSpPr>
      <xdr:spPr>
        <a:xfrm>
          <a:off x="4429126" y="1104900"/>
          <a:ext cx="3048000" cy="914400"/>
        </a:xfrm>
        <a:prstGeom prst="rect">
          <a:avLst/>
        </a:prstGeom>
        <a:noFill/>
        <a:ln w="9525" cmpd="sng">
          <a:solidFill>
            <a:schemeClr val="bg1"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br>
            <a:rPr lang="en-US" sz="1100">
              <a:latin typeface="Arial Narrow" panose="020B0606020202030204" pitchFamily="34" charset="0"/>
            </a:rPr>
          </a:br>
          <a:br>
            <a:rPr lang="en-US" sz="1100">
              <a:latin typeface="Arial Narrow" panose="020B0606020202030204" pitchFamily="34" charset="0"/>
            </a:rPr>
          </a:br>
          <a:r>
            <a:rPr lang="pl-PL" sz="1100">
              <a:latin typeface="Arial Narrow" panose="020B0606020202030204" pitchFamily="34" charset="0"/>
            </a:rPr>
            <a:t>......................................................................</a:t>
          </a:r>
          <a:r>
            <a:rPr lang="en-US" sz="1100">
              <a:latin typeface="Arial Narrow" panose="020B0606020202030204" pitchFamily="34" charset="0"/>
            </a:rPr>
            <a:t>..............</a:t>
          </a:r>
          <a:endParaRPr lang="pl-PL" sz="1100">
            <a:latin typeface="Arial Narrow" panose="020B0606020202030204" pitchFamily="34" charset="0"/>
          </a:endParaRPr>
        </a:p>
        <a:p>
          <a:br>
            <a:rPr lang="en-US" sz="1100" i="1">
              <a:latin typeface="Arial Narrow" panose="020B0606020202030204" pitchFamily="34" charset="0"/>
            </a:rPr>
          </a:br>
          <a:r>
            <a:rPr lang="pl-PL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Podpis uprawnionego przedstawiciela Oferenta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9"/>
  <sheetViews>
    <sheetView view="pageBreakPreview" topLeftCell="A8" zoomScaleNormal="115" zoomScaleSheetLayoutView="100" workbookViewId="0">
      <selection activeCell="B18" sqref="B18"/>
    </sheetView>
  </sheetViews>
  <sheetFormatPr defaultRowHeight="11.25"/>
  <cols>
    <col min="1" max="1" width="7.375" style="61" bestFit="1" customWidth="1"/>
    <col min="2" max="2" width="60.875" style="61" customWidth="1"/>
    <col min="3" max="3" width="30.25" style="61" customWidth="1"/>
    <col min="4" max="4" width="10.875" style="61" bestFit="1" customWidth="1"/>
    <col min="5" max="5" width="10.125" style="61" customWidth="1"/>
    <col min="6" max="6" width="4.25" style="61" customWidth="1"/>
    <col min="7" max="16384" width="9" style="61"/>
  </cols>
  <sheetData>
    <row r="1" spans="1:11" ht="18">
      <c r="A1" s="71" t="s">
        <v>0</v>
      </c>
      <c r="B1" s="70"/>
      <c r="C1" s="70"/>
      <c r="D1" s="70"/>
      <c r="E1" s="70"/>
      <c r="F1" s="70"/>
    </row>
    <row r="2" spans="1:11" ht="18" customHeight="1">
      <c r="A2" s="72"/>
      <c r="B2" s="70"/>
      <c r="C2" s="70"/>
      <c r="D2" s="70"/>
      <c r="E2" s="70"/>
      <c r="F2" s="70"/>
      <c r="G2" s="62"/>
    </row>
    <row r="3" spans="1:11" ht="18" customHeight="1">
      <c r="A3" s="72"/>
      <c r="B3" s="73" t="s">
        <v>1</v>
      </c>
      <c r="C3" s="104"/>
      <c r="D3" s="104"/>
      <c r="E3" s="104"/>
      <c r="F3" s="104"/>
      <c r="G3" s="62"/>
    </row>
    <row r="4" spans="1:11" ht="11.25" customHeight="1">
      <c r="A4" s="72"/>
      <c r="B4" s="70"/>
      <c r="C4" s="70"/>
      <c r="D4" s="70"/>
      <c r="E4" s="70"/>
      <c r="F4" s="70"/>
      <c r="G4" s="62"/>
    </row>
    <row r="5" spans="1:11" ht="16.5">
      <c r="A5" s="72" t="s">
        <v>2</v>
      </c>
      <c r="B5" s="70" t="s">
        <v>3</v>
      </c>
      <c r="C5" s="105"/>
      <c r="D5" s="105"/>
      <c r="E5" s="105"/>
      <c r="F5" s="105"/>
    </row>
    <row r="6" spans="1:11" ht="33">
      <c r="A6" s="82" t="s">
        <v>4</v>
      </c>
      <c r="B6" s="74" t="s">
        <v>5</v>
      </c>
    </row>
    <row r="7" spans="1:11" ht="16.5">
      <c r="A7" s="75"/>
      <c r="B7" s="75"/>
      <c r="C7" s="70"/>
      <c r="D7" s="70"/>
      <c r="E7" s="70"/>
      <c r="F7" s="70"/>
    </row>
    <row r="8" spans="1:11" ht="16.5">
      <c r="A8" s="108" t="s">
        <v>6</v>
      </c>
      <c r="B8" s="108"/>
      <c r="C8" s="70"/>
      <c r="D8" s="70"/>
      <c r="E8" s="70"/>
      <c r="F8" s="70"/>
      <c r="K8" s="63"/>
    </row>
    <row r="9" spans="1:11" ht="21.75" customHeight="1">
      <c r="A9" s="109" t="s">
        <v>7</v>
      </c>
      <c r="B9" s="109"/>
      <c r="C9" s="70"/>
      <c r="D9" s="70"/>
      <c r="E9" s="70"/>
      <c r="F9" s="70"/>
    </row>
    <row r="10" spans="1:11" ht="45" customHeight="1">
      <c r="A10" s="93"/>
      <c r="B10" s="94" t="s">
        <v>8</v>
      </c>
      <c r="C10" s="95" t="s">
        <v>9</v>
      </c>
      <c r="D10" s="76"/>
      <c r="E10" s="76"/>
      <c r="F10" s="76"/>
    </row>
    <row r="11" spans="1:11" ht="16.5">
      <c r="A11" s="96">
        <v>1</v>
      </c>
      <c r="B11" s="80" t="s">
        <v>10</v>
      </c>
      <c r="C11" s="97">
        <f>C12+C13</f>
        <v>0</v>
      </c>
      <c r="D11" s="76"/>
      <c r="E11" s="76"/>
      <c r="F11" s="76"/>
    </row>
    <row r="12" spans="1:11" ht="16.5">
      <c r="A12" s="98" t="s">
        <v>11</v>
      </c>
      <c r="B12" s="77" t="s">
        <v>12</v>
      </c>
      <c r="C12" s="99">
        <v>0</v>
      </c>
      <c r="D12" s="76"/>
      <c r="E12" s="76"/>
      <c r="F12" s="76"/>
    </row>
    <row r="13" spans="1:11" ht="16.5">
      <c r="A13" s="98" t="s">
        <v>13</v>
      </c>
      <c r="B13" s="77" t="s">
        <v>14</v>
      </c>
      <c r="C13" s="99">
        <v>0</v>
      </c>
      <c r="D13" s="76"/>
      <c r="E13" s="76"/>
      <c r="F13" s="76"/>
    </row>
    <row r="14" spans="1:11" ht="16.5">
      <c r="A14" s="96">
        <v>2</v>
      </c>
      <c r="B14" s="80" t="s">
        <v>15</v>
      </c>
      <c r="C14" s="97">
        <f>C15+C16</f>
        <v>0</v>
      </c>
      <c r="D14" s="76"/>
      <c r="E14" s="76"/>
      <c r="F14" s="76"/>
    </row>
    <row r="15" spans="1:11" ht="16.5">
      <c r="A15" s="98" t="s">
        <v>16</v>
      </c>
      <c r="B15" s="77" t="s">
        <v>17</v>
      </c>
      <c r="C15" s="99">
        <v>0</v>
      </c>
      <c r="D15" s="76"/>
      <c r="E15" s="76"/>
      <c r="F15" s="76"/>
    </row>
    <row r="16" spans="1:11" ht="16.5">
      <c r="A16" s="98" t="s">
        <v>18</v>
      </c>
      <c r="B16" s="77" t="s">
        <v>19</v>
      </c>
      <c r="C16" s="99">
        <v>0</v>
      </c>
      <c r="D16" s="76"/>
      <c r="E16" s="76"/>
      <c r="F16" s="76"/>
      <c r="G16" s="64"/>
      <c r="H16" s="64"/>
    </row>
    <row r="17" spans="1:11" ht="16.5">
      <c r="A17" s="96">
        <v>3</v>
      </c>
      <c r="B17" s="80" t="s">
        <v>20</v>
      </c>
      <c r="C17" s="97">
        <f>+C18</f>
        <v>0</v>
      </c>
      <c r="D17" s="76"/>
      <c r="E17" s="76"/>
      <c r="F17" s="76"/>
      <c r="G17" s="64"/>
      <c r="H17" s="64"/>
    </row>
    <row r="18" spans="1:11" ht="16.5">
      <c r="A18" s="98" t="s">
        <v>21</v>
      </c>
      <c r="B18" s="77" t="s">
        <v>22</v>
      </c>
      <c r="C18" s="99">
        <v>0</v>
      </c>
      <c r="D18" s="76"/>
      <c r="E18" s="76"/>
      <c r="F18" s="76"/>
      <c r="G18" s="64"/>
      <c r="H18" s="64"/>
    </row>
    <row r="19" spans="1:11" ht="16.5">
      <c r="A19" s="100">
        <v>4</v>
      </c>
      <c r="B19" s="79" t="s">
        <v>23</v>
      </c>
      <c r="C19" s="101">
        <f>+C20+C21+C22+C23</f>
        <v>0</v>
      </c>
      <c r="D19" s="76"/>
      <c r="E19" s="76"/>
      <c r="F19" s="76"/>
      <c r="G19" s="64"/>
      <c r="H19" s="64"/>
    </row>
    <row r="20" spans="1:11" ht="16.5">
      <c r="A20" s="98" t="s">
        <v>24</v>
      </c>
      <c r="B20" s="77" t="s">
        <v>25</v>
      </c>
      <c r="C20" s="99">
        <f>Arkusz2_Zest_Ceny_Ofert!F6</f>
        <v>0</v>
      </c>
      <c r="D20" s="76"/>
      <c r="E20" s="76"/>
      <c r="F20" s="76"/>
      <c r="G20" s="64"/>
      <c r="H20" s="64"/>
    </row>
    <row r="21" spans="1:11" ht="16.5">
      <c r="A21" s="98" t="s">
        <v>26</v>
      </c>
      <c r="B21" s="77" t="s">
        <v>27</v>
      </c>
      <c r="C21" s="99">
        <f>Arkusz2_Zest_Ceny_Ofert!F16</f>
        <v>0</v>
      </c>
      <c r="D21" s="76"/>
      <c r="E21" s="76"/>
      <c r="F21" s="76"/>
      <c r="G21" s="64"/>
      <c r="H21" s="64"/>
    </row>
    <row r="22" spans="1:11" ht="16.5">
      <c r="A22" s="98" t="s">
        <v>28</v>
      </c>
      <c r="B22" s="77" t="s">
        <v>29</v>
      </c>
      <c r="C22" s="99">
        <f>Arkusz2_Zest_Ceny_Ofert!F32</f>
        <v>0</v>
      </c>
      <c r="D22" s="76"/>
      <c r="E22" s="76"/>
      <c r="F22" s="76"/>
      <c r="G22" s="64"/>
      <c r="H22" s="64"/>
    </row>
    <row r="23" spans="1:11" ht="16.5">
      <c r="A23" s="98" t="s">
        <v>30</v>
      </c>
      <c r="B23" s="77" t="s">
        <v>31</v>
      </c>
      <c r="C23" s="99">
        <f>Arkusz2_Zest_Ceny_Ofert!F37</f>
        <v>0</v>
      </c>
      <c r="D23" s="76"/>
      <c r="E23" s="76"/>
      <c r="F23" s="76"/>
      <c r="G23" s="64"/>
      <c r="H23" s="64"/>
    </row>
    <row r="24" spans="1:11" ht="16.5">
      <c r="A24" s="100">
        <v>5</v>
      </c>
      <c r="B24" s="79" t="s">
        <v>32</v>
      </c>
      <c r="C24" s="101">
        <f>+C25+C26</f>
        <v>0</v>
      </c>
      <c r="D24" s="76"/>
      <c r="E24" s="76"/>
      <c r="F24" s="76"/>
    </row>
    <row r="25" spans="1:11" ht="16.5">
      <c r="A25" s="98" t="s">
        <v>33</v>
      </c>
      <c r="B25" s="77" t="s">
        <v>34</v>
      </c>
      <c r="C25" s="99">
        <f>Arkusz3_Zest_Ceny_Ofert!F6</f>
        <v>0</v>
      </c>
      <c r="D25" s="76"/>
      <c r="E25" s="76"/>
      <c r="F25" s="76"/>
    </row>
    <row r="26" spans="1:11" ht="16.5">
      <c r="A26" s="98" t="s">
        <v>35</v>
      </c>
      <c r="B26" s="77" t="s">
        <v>36</v>
      </c>
      <c r="C26" s="99">
        <f>Arkusz3_Zest_Ceny_Ofert!F26</f>
        <v>0</v>
      </c>
      <c r="D26" s="76"/>
      <c r="E26" s="76"/>
      <c r="F26" s="76"/>
    </row>
    <row r="27" spans="1:11" ht="16.5">
      <c r="A27" s="100">
        <v>6</v>
      </c>
      <c r="B27" s="79" t="s">
        <v>37</v>
      </c>
      <c r="C27" s="101">
        <f>+C28+C29+C30+C31+C32</f>
        <v>0</v>
      </c>
      <c r="D27" s="76"/>
      <c r="E27" s="76"/>
      <c r="F27" s="76"/>
    </row>
    <row r="28" spans="1:11" ht="20.25" customHeight="1">
      <c r="A28" s="102" t="s">
        <v>38</v>
      </c>
      <c r="B28" s="77" t="s">
        <v>39</v>
      </c>
      <c r="C28" s="99">
        <f>Arkusz4_Zest_Ceny_Ofert!F6</f>
        <v>0</v>
      </c>
      <c r="D28" s="76"/>
      <c r="E28" s="76"/>
      <c r="F28" s="76"/>
    </row>
    <row r="29" spans="1:11" ht="16.5">
      <c r="A29" s="102" t="s">
        <v>40</v>
      </c>
      <c r="B29" s="77" t="s">
        <v>41</v>
      </c>
      <c r="C29" s="99">
        <f>Arkusz4_Zest_Ceny_Ofert!F21</f>
        <v>0</v>
      </c>
      <c r="D29" s="76"/>
      <c r="E29" s="76"/>
      <c r="F29" s="76"/>
      <c r="K29" s="63"/>
    </row>
    <row r="30" spans="1:11" ht="16.5">
      <c r="A30" s="102" t="s">
        <v>42</v>
      </c>
      <c r="B30" s="77" t="s">
        <v>43</v>
      </c>
      <c r="C30" s="99">
        <f>Arkusz4_Zest_Ceny_Ofert!F35</f>
        <v>0</v>
      </c>
      <c r="D30" s="76"/>
      <c r="E30" s="76"/>
      <c r="F30" s="76"/>
    </row>
    <row r="31" spans="1:11" ht="16.5">
      <c r="A31" s="102" t="s">
        <v>44</v>
      </c>
      <c r="B31" s="77" t="s">
        <v>45</v>
      </c>
      <c r="C31" s="99">
        <f>Arkusz4_Zest_Ceny_Ofert!F54</f>
        <v>0</v>
      </c>
      <c r="D31" s="76"/>
      <c r="E31" s="76"/>
      <c r="F31" s="76"/>
    </row>
    <row r="32" spans="1:11" ht="16.5">
      <c r="A32" s="102" t="s">
        <v>46</v>
      </c>
      <c r="B32" s="77" t="s">
        <v>47</v>
      </c>
      <c r="C32" s="99">
        <f>Arkusz4_Zest_Ceny_Ofert!F75</f>
        <v>0</v>
      </c>
      <c r="D32" s="76"/>
      <c r="E32" s="76"/>
      <c r="F32" s="76"/>
    </row>
    <row r="33" spans="1:6" ht="16.5">
      <c r="A33" s="100">
        <v>7</v>
      </c>
      <c r="B33" s="81" t="s">
        <v>48</v>
      </c>
      <c r="C33" s="101">
        <f>C34+C35</f>
        <v>0</v>
      </c>
      <c r="D33" s="76"/>
      <c r="E33" s="76"/>
      <c r="F33" s="76"/>
    </row>
    <row r="34" spans="1:6" ht="16.5">
      <c r="A34" s="102" t="s">
        <v>49</v>
      </c>
      <c r="B34" s="78" t="s">
        <v>50</v>
      </c>
      <c r="C34" s="99">
        <v>0</v>
      </c>
      <c r="D34" s="76"/>
      <c r="E34" s="76"/>
      <c r="F34" s="76"/>
    </row>
    <row r="35" spans="1:6" ht="16.5">
      <c r="A35" s="102" t="s">
        <v>51</v>
      </c>
      <c r="B35" s="78" t="s">
        <v>52</v>
      </c>
      <c r="C35" s="99">
        <v>0</v>
      </c>
      <c r="D35" s="76"/>
      <c r="E35" s="76"/>
      <c r="F35" s="76"/>
    </row>
    <row r="36" spans="1:6" ht="16.5">
      <c r="A36" s="100">
        <v>8</v>
      </c>
      <c r="B36" s="79" t="s">
        <v>53</v>
      </c>
      <c r="C36" s="101">
        <f>+C37+C38</f>
        <v>0</v>
      </c>
      <c r="D36" s="76"/>
      <c r="E36" s="76"/>
      <c r="F36" s="76"/>
    </row>
    <row r="37" spans="1:6" ht="16.5">
      <c r="A37" s="102" t="s">
        <v>54</v>
      </c>
      <c r="B37" s="77" t="s">
        <v>55</v>
      </c>
      <c r="C37" s="99">
        <v>0</v>
      </c>
      <c r="D37" s="76"/>
      <c r="E37" s="76"/>
      <c r="F37" s="76"/>
    </row>
    <row r="38" spans="1:6" ht="16.5">
      <c r="A38" s="102" t="s">
        <v>56</v>
      </c>
      <c r="B38" s="77" t="s">
        <v>57</v>
      </c>
      <c r="C38" s="99">
        <v>0</v>
      </c>
      <c r="D38" s="76"/>
      <c r="E38" s="76"/>
      <c r="F38" s="76"/>
    </row>
    <row r="39" spans="1:6" ht="45" customHeight="1" thickBot="1">
      <c r="A39" s="106" t="s">
        <v>58</v>
      </c>
      <c r="B39" s="107"/>
      <c r="C39" s="103">
        <f>C11+C14+C17+C19+C24+C27+C33+C36</f>
        <v>0</v>
      </c>
      <c r="D39" s="76"/>
      <c r="E39" s="76"/>
      <c r="F39" s="76"/>
    </row>
  </sheetData>
  <sheetProtection selectLockedCells="1" selectUnlockedCells="1"/>
  <dataConsolidate link="1"/>
  <mergeCells count="5">
    <mergeCell ref="C3:F3"/>
    <mergeCell ref="C5:F5"/>
    <mergeCell ref="A39:B39"/>
    <mergeCell ref="A8:B8"/>
    <mergeCell ref="A9:B9"/>
  </mergeCells>
  <phoneticPr fontId="37" type="noConversion"/>
  <pageMargins left="0.78740157480314965" right="0.19685039370078741" top="0.39370078740157483" bottom="0.39370078740157483" header="0.39370078740157483" footer="0.19685039370078741"/>
  <pageSetup paperSize="9" scale="86" fitToHeight="0" orientation="portrait" r:id="rId1"/>
  <headerFoot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H57"/>
  <sheetViews>
    <sheetView view="pageBreakPreview" topLeftCell="A22" zoomScaleNormal="100" zoomScaleSheetLayoutView="100" workbookViewId="0">
      <selection activeCell="F52" sqref="F52"/>
    </sheetView>
  </sheetViews>
  <sheetFormatPr defaultRowHeight="13.5" outlineLevelRow="5"/>
  <cols>
    <col min="1" max="1" width="8.75" style="25" bestFit="1" customWidth="1"/>
    <col min="2" max="2" width="60.125" style="9" customWidth="1"/>
    <col min="3" max="3" width="5.5" style="3" bestFit="1" customWidth="1"/>
    <col min="4" max="4" width="11" style="10" bestFit="1" customWidth="1"/>
    <col min="5" max="5" width="12.5" style="10" bestFit="1" customWidth="1"/>
    <col min="6" max="6" width="10.75" style="10" customWidth="1"/>
    <col min="7" max="7" width="27.625" style="3" customWidth="1"/>
    <col min="8" max="8" width="3.625" style="1" customWidth="1"/>
    <col min="9" max="16384" width="9" style="2"/>
  </cols>
  <sheetData>
    <row r="1" spans="1:8" ht="42" customHeight="1">
      <c r="A1" s="110" t="s">
        <v>59</v>
      </c>
      <c r="B1" s="111"/>
      <c r="C1" s="111"/>
      <c r="D1" s="111"/>
      <c r="E1" s="111"/>
      <c r="F1" s="111"/>
      <c r="G1" s="112"/>
    </row>
    <row r="2" spans="1:8" ht="13.5" customHeight="1">
      <c r="A2" s="89" t="s">
        <v>60</v>
      </c>
      <c r="B2" s="14" t="s">
        <v>61</v>
      </c>
      <c r="C2" s="14" t="s">
        <v>62</v>
      </c>
      <c r="D2" s="90" t="s">
        <v>63</v>
      </c>
      <c r="E2" s="90" t="s">
        <v>64</v>
      </c>
      <c r="F2" s="90" t="s">
        <v>65</v>
      </c>
      <c r="G2" s="16" t="s">
        <v>66</v>
      </c>
    </row>
    <row r="3" spans="1:8">
      <c r="A3" s="19"/>
      <c r="B3" s="26"/>
      <c r="C3" s="26"/>
      <c r="D3" s="36"/>
      <c r="E3" s="51"/>
      <c r="F3" s="51"/>
      <c r="G3" s="17"/>
    </row>
    <row r="4" spans="1:8" ht="15" customHeight="1">
      <c r="A4" s="55">
        <v>1</v>
      </c>
      <c r="B4" s="56" t="s">
        <v>67</v>
      </c>
      <c r="C4" s="57"/>
      <c r="D4" s="58"/>
      <c r="E4" s="59"/>
      <c r="F4" s="83">
        <f>SUBTOTAL(9,F5:F51)</f>
        <v>0</v>
      </c>
      <c r="G4" s="60"/>
      <c r="H4" s="20"/>
    </row>
    <row r="5" spans="1:8" ht="15" customHeight="1">
      <c r="A5" s="27" t="s">
        <v>11</v>
      </c>
      <c r="B5" s="29" t="s">
        <v>7</v>
      </c>
      <c r="C5" s="30"/>
      <c r="D5" s="37"/>
      <c r="E5" s="52"/>
      <c r="F5" s="84">
        <f>SUBTOTAL(9,F6:F50)</f>
        <v>0</v>
      </c>
      <c r="G5" s="42"/>
      <c r="H5" s="20"/>
    </row>
    <row r="6" spans="1:8" outlineLevel="1">
      <c r="A6" s="21" t="s">
        <v>68</v>
      </c>
      <c r="B6" s="31" t="s">
        <v>69</v>
      </c>
      <c r="C6" s="32"/>
      <c r="D6" s="38"/>
      <c r="E6" s="53"/>
      <c r="F6" s="85">
        <f>SUBTOTAL(9,F7:F15)</f>
        <v>0</v>
      </c>
      <c r="G6" s="43"/>
      <c r="H6" s="4"/>
    </row>
    <row r="7" spans="1:8" s="6" customFormat="1" ht="12" outlineLevel="2">
      <c r="A7" s="46" t="s">
        <v>70</v>
      </c>
      <c r="B7" s="47" t="s">
        <v>71</v>
      </c>
      <c r="C7" s="48"/>
      <c r="D7" s="49"/>
      <c r="E7" s="54"/>
      <c r="F7" s="86">
        <f>SUBTOTAL(9,F8:F12)</f>
        <v>0</v>
      </c>
      <c r="G7" s="50"/>
      <c r="H7" s="5"/>
    </row>
    <row r="8" spans="1:8" s="8" customFormat="1" ht="22.5" outlineLevel="5">
      <c r="A8" s="22" t="s">
        <v>72</v>
      </c>
      <c r="B8" s="28" t="s">
        <v>73</v>
      </c>
      <c r="C8" s="33" t="s">
        <v>74</v>
      </c>
      <c r="D8" s="39">
        <v>67.650000000000006</v>
      </c>
      <c r="E8" s="91"/>
      <c r="F8" s="87">
        <f>D8*E8</f>
        <v>0</v>
      </c>
      <c r="G8" s="44"/>
      <c r="H8" s="7"/>
    </row>
    <row r="9" spans="1:8" s="8" customFormat="1" ht="22.5" outlineLevel="5">
      <c r="A9" s="22" t="s">
        <v>75</v>
      </c>
      <c r="B9" s="28" t="s">
        <v>76</v>
      </c>
      <c r="C9" s="33" t="s">
        <v>74</v>
      </c>
      <c r="D9" s="39">
        <v>62.65</v>
      </c>
      <c r="E9" s="91"/>
      <c r="F9" s="87">
        <f>D9*E9</f>
        <v>0</v>
      </c>
      <c r="G9" s="44"/>
      <c r="H9" s="7"/>
    </row>
    <row r="10" spans="1:8" s="8" customFormat="1" ht="22.5" outlineLevel="5">
      <c r="A10" s="22" t="s">
        <v>77</v>
      </c>
      <c r="B10" s="28" t="s">
        <v>78</v>
      </c>
      <c r="C10" s="33" t="s">
        <v>74</v>
      </c>
      <c r="D10" s="39">
        <v>140</v>
      </c>
      <c r="E10" s="91"/>
      <c r="F10" s="87">
        <f>D10*E10</f>
        <v>0</v>
      </c>
      <c r="G10" s="44"/>
      <c r="H10" s="7"/>
    </row>
    <row r="11" spans="1:8" s="8" customFormat="1" ht="12" outlineLevel="5">
      <c r="A11" s="22" t="s">
        <v>79</v>
      </c>
      <c r="B11" s="28" t="s">
        <v>80</v>
      </c>
      <c r="C11" s="33" t="s">
        <v>81</v>
      </c>
      <c r="D11" s="39">
        <v>42.25</v>
      </c>
      <c r="E11" s="91"/>
      <c r="F11" s="87">
        <f>D11*E11</f>
        <v>0</v>
      </c>
      <c r="G11" s="44"/>
      <c r="H11" s="7"/>
    </row>
    <row r="12" spans="1:8" s="8" customFormat="1" ht="12" outlineLevel="5">
      <c r="A12" s="22" t="s">
        <v>82</v>
      </c>
      <c r="B12" s="28" t="s">
        <v>83</v>
      </c>
      <c r="C12" s="33" t="s">
        <v>84</v>
      </c>
      <c r="D12" s="39">
        <f>D8*0.3+D9*0.5+D10*0.5+D11*1*0.5</f>
        <v>142.745</v>
      </c>
      <c r="E12" s="91"/>
      <c r="F12" s="87">
        <f>D12*E12</f>
        <v>0</v>
      </c>
      <c r="G12" s="44"/>
      <c r="H12" s="7"/>
    </row>
    <row r="13" spans="1:8" s="6" customFormat="1" ht="12" outlineLevel="2">
      <c r="A13" s="46" t="s">
        <v>85</v>
      </c>
      <c r="B13" s="47" t="s">
        <v>86</v>
      </c>
      <c r="C13" s="48"/>
      <c r="D13" s="49"/>
      <c r="E13" s="92"/>
      <c r="F13" s="86">
        <f>SUBTOTAL(9,F14:F15)</f>
        <v>0</v>
      </c>
      <c r="G13" s="50"/>
      <c r="H13" s="5"/>
    </row>
    <row r="14" spans="1:8" s="8" customFormat="1" ht="12" outlineLevel="5">
      <c r="A14" s="22" t="s">
        <v>87</v>
      </c>
      <c r="B14" s="28" t="s">
        <v>88</v>
      </c>
      <c r="C14" s="33" t="s">
        <v>89</v>
      </c>
      <c r="D14" s="39">
        <v>1</v>
      </c>
      <c r="E14" s="91"/>
      <c r="F14" s="87">
        <f>D14*E14</f>
        <v>0</v>
      </c>
      <c r="G14" s="44"/>
      <c r="H14" s="7"/>
    </row>
    <row r="15" spans="1:8" s="8" customFormat="1" ht="22.5" outlineLevel="5">
      <c r="A15" s="22" t="s">
        <v>90</v>
      </c>
      <c r="B15" s="28" t="s">
        <v>91</v>
      </c>
      <c r="C15" s="33" t="s">
        <v>89</v>
      </c>
      <c r="D15" s="39">
        <v>1</v>
      </c>
      <c r="E15" s="91"/>
      <c r="F15" s="87">
        <f>D15*E15</f>
        <v>0</v>
      </c>
      <c r="G15" s="44"/>
      <c r="H15" s="7"/>
    </row>
    <row r="16" spans="1:8" outlineLevel="1">
      <c r="A16" s="21" t="s">
        <v>92</v>
      </c>
      <c r="B16" s="31" t="s">
        <v>93</v>
      </c>
      <c r="C16" s="32"/>
      <c r="D16" s="38"/>
      <c r="E16" s="85"/>
      <c r="F16" s="85">
        <f>SUBTOTAL(9,F17:F31)</f>
        <v>0</v>
      </c>
      <c r="G16" s="43"/>
      <c r="H16" s="4"/>
    </row>
    <row r="17" spans="1:8" s="6" customFormat="1" ht="12" outlineLevel="2">
      <c r="A17" s="46" t="s">
        <v>94</v>
      </c>
      <c r="B17" s="47" t="s">
        <v>95</v>
      </c>
      <c r="C17" s="48"/>
      <c r="D17" s="49"/>
      <c r="E17" s="92"/>
      <c r="F17" s="86">
        <f>SUBTOTAL(9,F18:F19)</f>
        <v>0</v>
      </c>
      <c r="G17" s="50"/>
      <c r="H17" s="5"/>
    </row>
    <row r="18" spans="1:8" s="8" customFormat="1" ht="12" outlineLevel="5">
      <c r="A18" s="22" t="s">
        <v>96</v>
      </c>
      <c r="B18" s="28" t="s">
        <v>97</v>
      </c>
      <c r="C18" s="33" t="s">
        <v>84</v>
      </c>
      <c r="D18" s="39">
        <f>151.9*3</f>
        <v>455.70000000000005</v>
      </c>
      <c r="E18" s="91"/>
      <c r="F18" s="87">
        <f>D18*E18</f>
        <v>0</v>
      </c>
      <c r="G18" s="44"/>
      <c r="H18" s="7"/>
    </row>
    <row r="19" spans="1:8" s="8" customFormat="1" ht="12" outlineLevel="5">
      <c r="A19" s="22" t="s">
        <v>98</v>
      </c>
      <c r="B19" s="28" t="s">
        <v>99</v>
      </c>
      <c r="C19" s="33" t="s">
        <v>74</v>
      </c>
      <c r="D19" s="39">
        <f>D21+D24</f>
        <v>311</v>
      </c>
      <c r="E19" s="91"/>
      <c r="F19" s="87">
        <f>D19*E19</f>
        <v>0</v>
      </c>
      <c r="G19" s="44"/>
      <c r="H19" s="7"/>
    </row>
    <row r="20" spans="1:8" s="6" customFormat="1" ht="12" outlineLevel="2">
      <c r="A20" s="46" t="s">
        <v>100</v>
      </c>
      <c r="B20" s="47" t="s">
        <v>101</v>
      </c>
      <c r="C20" s="48"/>
      <c r="D20" s="49"/>
      <c r="E20" s="92"/>
      <c r="F20" s="86">
        <f>SUBTOTAL(9,F21:F22)</f>
        <v>0</v>
      </c>
      <c r="G20" s="50"/>
      <c r="H20" s="5"/>
    </row>
    <row r="21" spans="1:8" s="8" customFormat="1" ht="22.5" outlineLevel="5">
      <c r="A21" s="22" t="s">
        <v>102</v>
      </c>
      <c r="B21" s="28" t="s">
        <v>103</v>
      </c>
      <c r="C21" s="33" t="s">
        <v>74</v>
      </c>
      <c r="D21" s="39">
        <v>300</v>
      </c>
      <c r="E21" s="91"/>
      <c r="F21" s="87">
        <f>D21*E21</f>
        <v>0</v>
      </c>
      <c r="G21" s="44"/>
      <c r="H21" s="7"/>
    </row>
    <row r="22" spans="1:8" s="8" customFormat="1" ht="22.5" outlineLevel="5">
      <c r="A22" s="22" t="s">
        <v>104</v>
      </c>
      <c r="B22" s="28" t="s">
        <v>105</v>
      </c>
      <c r="C22" s="33" t="s">
        <v>74</v>
      </c>
      <c r="D22" s="39">
        <v>300</v>
      </c>
      <c r="E22" s="91"/>
      <c r="F22" s="87">
        <f>D22*E22</f>
        <v>0</v>
      </c>
      <c r="G22" s="44"/>
      <c r="H22" s="7"/>
    </row>
    <row r="23" spans="1:8" s="6" customFormat="1" ht="12" outlineLevel="2">
      <c r="A23" s="46" t="s">
        <v>106</v>
      </c>
      <c r="B23" s="47" t="s">
        <v>107</v>
      </c>
      <c r="C23" s="48"/>
      <c r="D23" s="49"/>
      <c r="E23" s="92"/>
      <c r="F23" s="86">
        <f>SUBTOTAL(9,F24:F26)</f>
        <v>0</v>
      </c>
      <c r="G23" s="50"/>
      <c r="H23" s="5"/>
    </row>
    <row r="24" spans="1:8" s="8" customFormat="1" ht="22.5" outlineLevel="5">
      <c r="A24" s="22" t="s">
        <v>108</v>
      </c>
      <c r="B24" s="28" t="s">
        <v>109</v>
      </c>
      <c r="C24" s="33" t="s">
        <v>74</v>
      </c>
      <c r="D24" s="39">
        <v>11</v>
      </c>
      <c r="E24" s="91"/>
      <c r="F24" s="87">
        <f>D24*E24</f>
        <v>0</v>
      </c>
      <c r="G24" s="44"/>
      <c r="H24" s="7"/>
    </row>
    <row r="25" spans="1:8" s="8" customFormat="1" ht="22.5" outlineLevel="5">
      <c r="A25" s="22" t="s">
        <v>110</v>
      </c>
      <c r="B25" s="28" t="s">
        <v>111</v>
      </c>
      <c r="C25" s="33" t="s">
        <v>74</v>
      </c>
      <c r="D25" s="39">
        <f>D24</f>
        <v>11</v>
      </c>
      <c r="E25" s="91"/>
      <c r="F25" s="87">
        <f>D25*E25</f>
        <v>0</v>
      </c>
      <c r="G25" s="44"/>
      <c r="H25" s="7"/>
    </row>
    <row r="26" spans="1:8" s="8" customFormat="1" ht="22.5" outlineLevel="5">
      <c r="A26" s="22" t="s">
        <v>112</v>
      </c>
      <c r="B26" s="28" t="s">
        <v>105</v>
      </c>
      <c r="C26" s="33" t="s">
        <v>74</v>
      </c>
      <c r="D26" s="39">
        <f>D24</f>
        <v>11</v>
      </c>
      <c r="E26" s="91"/>
      <c r="F26" s="87">
        <f>D26*E26</f>
        <v>0</v>
      </c>
      <c r="G26" s="44"/>
      <c r="H26" s="7"/>
    </row>
    <row r="27" spans="1:8" s="6" customFormat="1" ht="12" outlineLevel="2">
      <c r="A27" s="46" t="s">
        <v>113</v>
      </c>
      <c r="B27" s="47" t="s">
        <v>114</v>
      </c>
      <c r="C27" s="48"/>
      <c r="D27" s="49"/>
      <c r="E27" s="92"/>
      <c r="F27" s="86">
        <f>SUBTOTAL(9,F28:F31)</f>
        <v>0</v>
      </c>
      <c r="G27" s="50"/>
      <c r="H27" s="5"/>
    </row>
    <row r="28" spans="1:8" s="8" customFormat="1" ht="12" outlineLevel="5">
      <c r="A28" s="22" t="s">
        <v>115</v>
      </c>
      <c r="B28" s="28" t="s">
        <v>116</v>
      </c>
      <c r="C28" s="33" t="s">
        <v>84</v>
      </c>
      <c r="D28" s="39">
        <f>D29*0.08</f>
        <v>2.8000000000000003</v>
      </c>
      <c r="E28" s="91"/>
      <c r="F28" s="87">
        <f>D28*E28</f>
        <v>0</v>
      </c>
      <c r="G28" s="44"/>
      <c r="H28" s="7"/>
    </row>
    <row r="29" spans="1:8" s="8" customFormat="1" ht="12" outlineLevel="5">
      <c r="A29" s="22" t="s">
        <v>117</v>
      </c>
      <c r="B29" s="28" t="s">
        <v>118</v>
      </c>
      <c r="C29" s="33" t="s">
        <v>81</v>
      </c>
      <c r="D29" s="39">
        <v>35</v>
      </c>
      <c r="E29" s="91"/>
      <c r="F29" s="87">
        <f>D29*E29</f>
        <v>0</v>
      </c>
      <c r="G29" s="44"/>
      <c r="H29" s="7"/>
    </row>
    <row r="30" spans="1:8" s="8" customFormat="1" ht="12" outlineLevel="5">
      <c r="A30" s="22" t="s">
        <v>119</v>
      </c>
      <c r="B30" s="28" t="s">
        <v>120</v>
      </c>
      <c r="C30" s="33" t="s">
        <v>84</v>
      </c>
      <c r="D30" s="39">
        <f>D31*0.01</f>
        <v>7.4999999999999997E-2</v>
      </c>
      <c r="E30" s="91"/>
      <c r="F30" s="87">
        <f>D30*E30</f>
        <v>0</v>
      </c>
      <c r="G30" s="44"/>
      <c r="H30" s="7"/>
    </row>
    <row r="31" spans="1:8" s="8" customFormat="1" ht="22.5" outlineLevel="5">
      <c r="A31" s="22" t="s">
        <v>121</v>
      </c>
      <c r="B31" s="28" t="s">
        <v>122</v>
      </c>
      <c r="C31" s="33" t="s">
        <v>81</v>
      </c>
      <c r="D31" s="39">
        <v>7.5</v>
      </c>
      <c r="E31" s="91"/>
      <c r="F31" s="87">
        <f>D31*E31</f>
        <v>0</v>
      </c>
      <c r="G31" s="44"/>
      <c r="H31" s="7"/>
    </row>
    <row r="32" spans="1:8" outlineLevel="1">
      <c r="A32" s="21" t="s">
        <v>123</v>
      </c>
      <c r="B32" s="31" t="s">
        <v>124</v>
      </c>
      <c r="C32" s="32"/>
      <c r="D32" s="38"/>
      <c r="E32" s="85"/>
      <c r="F32" s="85">
        <f>SUBTOTAL(9,F33:F36)</f>
        <v>0</v>
      </c>
      <c r="G32" s="43"/>
      <c r="H32" s="4"/>
    </row>
    <row r="33" spans="1:8" s="8" customFormat="1" ht="12" outlineLevel="5">
      <c r="A33" s="22" t="s">
        <v>125</v>
      </c>
      <c r="B33" s="28" t="s">
        <v>126</v>
      </c>
      <c r="C33" s="33" t="s">
        <v>127</v>
      </c>
      <c r="D33" s="39">
        <v>1</v>
      </c>
      <c r="E33" s="91"/>
      <c r="F33" s="87">
        <f>D33*E33</f>
        <v>0</v>
      </c>
      <c r="G33" s="44"/>
      <c r="H33" s="7"/>
    </row>
    <row r="34" spans="1:8" s="8" customFormat="1" ht="12" outlineLevel="5">
      <c r="A34" s="22" t="s">
        <v>128</v>
      </c>
      <c r="B34" s="28" t="s">
        <v>129</v>
      </c>
      <c r="C34" s="33" t="s">
        <v>127</v>
      </c>
      <c r="D34" s="39">
        <v>1</v>
      </c>
      <c r="E34" s="91"/>
      <c r="F34" s="87">
        <f>D34*E34</f>
        <v>0</v>
      </c>
      <c r="G34" s="44"/>
      <c r="H34" s="7"/>
    </row>
    <row r="35" spans="1:8" s="8" customFormat="1" ht="12" outlineLevel="5">
      <c r="A35" s="22" t="s">
        <v>130</v>
      </c>
      <c r="B35" s="28" t="s">
        <v>131</v>
      </c>
      <c r="C35" s="33" t="s">
        <v>74</v>
      </c>
      <c r="D35" s="39">
        <f>3.5*5+2.5*5</f>
        <v>30</v>
      </c>
      <c r="E35" s="91"/>
      <c r="F35" s="87">
        <f>D35*E35</f>
        <v>0</v>
      </c>
      <c r="G35" s="44"/>
      <c r="H35" s="7"/>
    </row>
    <row r="36" spans="1:8" s="8" customFormat="1" ht="12" outlineLevel="5">
      <c r="A36" s="22" t="s">
        <v>132</v>
      </c>
      <c r="B36" s="28" t="s">
        <v>133</v>
      </c>
      <c r="C36" s="33" t="s">
        <v>89</v>
      </c>
      <c r="D36" s="39">
        <v>1</v>
      </c>
      <c r="E36" s="91"/>
      <c r="F36" s="87">
        <f>D36*E36</f>
        <v>0</v>
      </c>
      <c r="G36" s="44"/>
      <c r="H36" s="7"/>
    </row>
    <row r="37" spans="1:8" outlineLevel="1">
      <c r="A37" s="21" t="s">
        <v>134</v>
      </c>
      <c r="B37" s="31" t="s">
        <v>135</v>
      </c>
      <c r="C37" s="32"/>
      <c r="D37" s="38"/>
      <c r="E37" s="85"/>
      <c r="F37" s="85">
        <f>SUBTOTAL(9,F38:F50)</f>
        <v>0</v>
      </c>
      <c r="G37" s="43"/>
      <c r="H37" s="4"/>
    </row>
    <row r="38" spans="1:8" s="6" customFormat="1" ht="12" outlineLevel="2">
      <c r="A38" s="46" t="s">
        <v>136</v>
      </c>
      <c r="B38" s="47" t="s">
        <v>137</v>
      </c>
      <c r="C38" s="48"/>
      <c r="D38" s="49"/>
      <c r="E38" s="92"/>
      <c r="F38" s="86">
        <f>SUBTOTAL(9,F39:F44)</f>
        <v>0</v>
      </c>
      <c r="G38" s="50"/>
      <c r="H38" s="5"/>
    </row>
    <row r="39" spans="1:8" s="8" customFormat="1" ht="12" outlineLevel="5">
      <c r="A39" s="22" t="s">
        <v>138</v>
      </c>
      <c r="B39" s="28" t="s">
        <v>139</v>
      </c>
      <c r="C39" s="33" t="s">
        <v>140</v>
      </c>
      <c r="D39" s="39">
        <v>35</v>
      </c>
      <c r="E39" s="91"/>
      <c r="F39" s="87">
        <f t="shared" ref="F39:F44" si="0">D39*E39</f>
        <v>0</v>
      </c>
      <c r="G39" s="44"/>
      <c r="H39" s="7"/>
    </row>
    <row r="40" spans="1:8" s="8" customFormat="1" ht="12" outlineLevel="5">
      <c r="A40" s="22" t="s">
        <v>141</v>
      </c>
      <c r="B40" s="28" t="s">
        <v>142</v>
      </c>
      <c r="C40" s="33" t="s">
        <v>84</v>
      </c>
      <c r="D40" s="39">
        <f>D39*0.4*0.4*1</f>
        <v>5.6000000000000005</v>
      </c>
      <c r="E40" s="91"/>
      <c r="F40" s="87">
        <f t="shared" si="0"/>
        <v>0</v>
      </c>
      <c r="G40" s="44"/>
      <c r="H40" s="7"/>
    </row>
    <row r="41" spans="1:8" s="8" customFormat="1" ht="12" outlineLevel="5">
      <c r="A41" s="22" t="s">
        <v>143</v>
      </c>
      <c r="B41" s="28" t="s">
        <v>144</v>
      </c>
      <c r="C41" s="33" t="s">
        <v>84</v>
      </c>
      <c r="D41" s="39">
        <f>1*0.4*0.4*35+2.1*0.15*0.15*33</f>
        <v>7.1592500000000019</v>
      </c>
      <c r="E41" s="91"/>
      <c r="F41" s="87">
        <f t="shared" si="0"/>
        <v>0</v>
      </c>
      <c r="G41" s="44"/>
      <c r="H41" s="7"/>
    </row>
    <row r="42" spans="1:8" s="8" customFormat="1" ht="22.5" outlineLevel="5">
      <c r="A42" s="22" t="s">
        <v>145</v>
      </c>
      <c r="B42" s="28" t="s">
        <v>146</v>
      </c>
      <c r="C42" s="33" t="s">
        <v>127</v>
      </c>
      <c r="D42" s="39">
        <v>35</v>
      </c>
      <c r="E42" s="91"/>
      <c r="F42" s="87">
        <f t="shared" si="0"/>
        <v>0</v>
      </c>
      <c r="G42" s="44"/>
      <c r="H42" s="7"/>
    </row>
    <row r="43" spans="1:8" s="8" customFormat="1" ht="12" outlineLevel="5">
      <c r="A43" s="22" t="s">
        <v>147</v>
      </c>
      <c r="B43" s="28" t="s">
        <v>148</v>
      </c>
      <c r="C43" s="33" t="s">
        <v>74</v>
      </c>
      <c r="D43" s="39">
        <f>(2.2*2+2.52*3+2.49+2.52*22+1.92+1.75+1.53+2.52*2)*2.5</f>
        <v>200.32500000000002</v>
      </c>
      <c r="E43" s="91"/>
      <c r="F43" s="87">
        <f t="shared" si="0"/>
        <v>0</v>
      </c>
      <c r="G43" s="44"/>
      <c r="H43" s="7"/>
    </row>
    <row r="44" spans="1:8" s="8" customFormat="1" ht="12" outlineLevel="5">
      <c r="A44" s="22" t="s">
        <v>149</v>
      </c>
      <c r="B44" s="28" t="s">
        <v>150</v>
      </c>
      <c r="C44" s="33" t="s">
        <v>81</v>
      </c>
      <c r="D44" s="39">
        <f>80.13*3</f>
        <v>240.39</v>
      </c>
      <c r="E44" s="91"/>
      <c r="F44" s="87">
        <f t="shared" si="0"/>
        <v>0</v>
      </c>
      <c r="G44" s="44"/>
      <c r="H44" s="7"/>
    </row>
    <row r="45" spans="1:8" s="6" customFormat="1" ht="12" outlineLevel="2">
      <c r="A45" s="46" t="s">
        <v>151</v>
      </c>
      <c r="B45" s="47" t="s">
        <v>152</v>
      </c>
      <c r="C45" s="48"/>
      <c r="D45" s="49"/>
      <c r="E45" s="92"/>
      <c r="F45" s="86">
        <f>SUBTOTAL(9,F46:F47)</f>
        <v>0</v>
      </c>
      <c r="G45" s="50"/>
      <c r="H45" s="5"/>
    </row>
    <row r="46" spans="1:8" s="8" customFormat="1" ht="12" outlineLevel="5">
      <c r="A46" s="22" t="s">
        <v>153</v>
      </c>
      <c r="B46" s="28" t="s">
        <v>154</v>
      </c>
      <c r="C46" s="33" t="s">
        <v>89</v>
      </c>
      <c r="D46" s="39">
        <v>1</v>
      </c>
      <c r="E46" s="91"/>
      <c r="F46" s="87">
        <f>D46*E46</f>
        <v>0</v>
      </c>
      <c r="G46" s="44"/>
      <c r="H46" s="7"/>
    </row>
    <row r="47" spans="1:8" s="8" customFormat="1" ht="12" outlineLevel="5">
      <c r="A47" s="22" t="s">
        <v>155</v>
      </c>
      <c r="B47" s="28" t="s">
        <v>156</v>
      </c>
      <c r="C47" s="33" t="s">
        <v>89</v>
      </c>
      <c r="D47" s="39">
        <v>1</v>
      </c>
      <c r="E47" s="91"/>
      <c r="F47" s="87">
        <f>D47*E47</f>
        <v>0</v>
      </c>
      <c r="G47" s="44"/>
      <c r="H47" s="7"/>
    </row>
    <row r="48" spans="1:8" s="6" customFormat="1" ht="12" outlineLevel="2">
      <c r="A48" s="46" t="s">
        <v>157</v>
      </c>
      <c r="B48" s="47" t="s">
        <v>158</v>
      </c>
      <c r="C48" s="48"/>
      <c r="D48" s="49"/>
      <c r="E48" s="92"/>
      <c r="F48" s="86">
        <f>SUBTOTAL(9,F49:F50)</f>
        <v>0</v>
      </c>
      <c r="G48" s="50"/>
      <c r="H48" s="5"/>
    </row>
    <row r="49" spans="1:8" s="8" customFormat="1" ht="12" outlineLevel="5">
      <c r="A49" s="22" t="s">
        <v>159</v>
      </c>
      <c r="B49" s="28" t="s">
        <v>160</v>
      </c>
      <c r="C49" s="33" t="s">
        <v>89</v>
      </c>
      <c r="D49" s="39">
        <v>1</v>
      </c>
      <c r="E49" s="91"/>
      <c r="F49" s="87">
        <f>D49*E49</f>
        <v>0</v>
      </c>
      <c r="G49" s="44"/>
      <c r="H49" s="7"/>
    </row>
    <row r="50" spans="1:8" s="8" customFormat="1" ht="22.5" outlineLevel="5">
      <c r="A50" s="22" t="s">
        <v>161</v>
      </c>
      <c r="B50" s="28" t="s">
        <v>162</v>
      </c>
      <c r="C50" s="33" t="s">
        <v>89</v>
      </c>
      <c r="D50" s="39">
        <v>1</v>
      </c>
      <c r="E50" s="91"/>
      <c r="F50" s="87">
        <f>D50*E50</f>
        <v>0</v>
      </c>
      <c r="G50" s="44"/>
      <c r="H50" s="7"/>
    </row>
    <row r="51" spans="1:8">
      <c r="A51" s="23"/>
      <c r="B51" s="34"/>
      <c r="C51" s="35"/>
      <c r="D51" s="40"/>
      <c r="E51" s="88"/>
      <c r="F51" s="88"/>
      <c r="G51" s="45"/>
    </row>
    <row r="52" spans="1:8" ht="15" customHeight="1">
      <c r="A52" s="55"/>
      <c r="B52" s="56" t="s">
        <v>163</v>
      </c>
      <c r="C52" s="57"/>
      <c r="D52" s="58"/>
      <c r="E52" s="83"/>
      <c r="F52" s="83">
        <f>SUBTOTAL(9,F5:F51)</f>
        <v>0</v>
      </c>
      <c r="G52" s="60"/>
      <c r="H52" s="20"/>
    </row>
    <row r="53" spans="1:8">
      <c r="A53" s="24"/>
      <c r="B53" s="11"/>
      <c r="C53" s="12"/>
      <c r="D53" s="13"/>
      <c r="E53" s="13"/>
      <c r="F53" s="13"/>
    </row>
    <row r="54" spans="1:8" s="3" customFormat="1" ht="25.5" customHeight="1">
      <c r="A54" s="24"/>
      <c r="B54" s="11"/>
      <c r="C54" s="12"/>
      <c r="D54" s="13"/>
      <c r="E54" s="13"/>
      <c r="F54" s="13"/>
      <c r="H54" s="1"/>
    </row>
    <row r="55" spans="1:8" s="3" customFormat="1">
      <c r="A55" s="24"/>
      <c r="B55" s="11"/>
      <c r="C55" s="12"/>
      <c r="D55" s="13"/>
      <c r="E55" s="13"/>
      <c r="F55" s="13"/>
      <c r="H55" s="1"/>
    </row>
    <row r="56" spans="1:8" s="3" customFormat="1">
      <c r="A56" s="24"/>
      <c r="B56" s="11"/>
      <c r="C56" s="12"/>
      <c r="D56" s="13"/>
      <c r="E56" s="13"/>
      <c r="F56" s="13"/>
      <c r="H56" s="1"/>
    </row>
    <row r="57" spans="1:8" s="3" customFormat="1">
      <c r="A57" s="24"/>
      <c r="B57" s="11"/>
      <c r="C57" s="12"/>
      <c r="D57" s="13"/>
      <c r="E57" s="13"/>
      <c r="F57" s="13"/>
      <c r="H57" s="1"/>
    </row>
  </sheetData>
  <autoFilter ref="A2:G50" xr:uid="{00000000-0009-0000-0000-000002000000}"/>
  <dataConsolidate/>
  <mergeCells count="1">
    <mergeCell ref="A1:G1"/>
  </mergeCells>
  <phoneticPr fontId="37" type="noConversion"/>
  <printOptions horizontalCentered="1"/>
  <pageMargins left="0.19685039370078741" right="0.19685039370078741" top="0.78740157480314965" bottom="0.39370078740157483" header="0.39370078740157483" footer="0.19685039370078741"/>
  <pageSetup paperSize="9" scale="97" firstPageNumber="0" fitToHeight="0" orientation="landscape" r:id="rId1"/>
  <headerFooter alignWithMargins="0">
    <oddFooter>&amp;F&amp;RStrona &amp;P</oddFooter>
  </headerFooter>
  <rowBreaks count="1" manualBreakCount="1">
    <brk id="3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H45"/>
  <sheetViews>
    <sheetView view="pageBreakPreview" topLeftCell="A20" zoomScaleNormal="100" zoomScaleSheetLayoutView="100" workbookViewId="0">
      <selection activeCell="F40" sqref="F40"/>
    </sheetView>
  </sheetViews>
  <sheetFormatPr defaultRowHeight="13.5" outlineLevelRow="5"/>
  <cols>
    <col min="1" max="1" width="8.75" style="25" customWidth="1"/>
    <col min="2" max="2" width="60.125" style="9" customWidth="1"/>
    <col min="3" max="3" width="5.5" style="3" bestFit="1" customWidth="1"/>
    <col min="4" max="4" width="11" style="10" bestFit="1" customWidth="1"/>
    <col min="5" max="5" width="12.5" style="10" bestFit="1" customWidth="1"/>
    <col min="6" max="6" width="10.75" style="10" customWidth="1"/>
    <col min="7" max="7" width="27.625" style="3" customWidth="1"/>
    <col min="8" max="8" width="3.625" style="1" customWidth="1"/>
    <col min="9" max="16384" width="9" style="2"/>
  </cols>
  <sheetData>
    <row r="1" spans="1:8" ht="42" customHeight="1">
      <c r="A1" s="110" t="s">
        <v>164</v>
      </c>
      <c r="B1" s="111"/>
      <c r="C1" s="111"/>
      <c r="D1" s="111"/>
      <c r="E1" s="111"/>
      <c r="F1" s="111"/>
      <c r="G1" s="112"/>
    </row>
    <row r="2" spans="1:8" ht="13.5" customHeight="1">
      <c r="A2" s="18" t="s">
        <v>60</v>
      </c>
      <c r="B2" s="14" t="s">
        <v>61</v>
      </c>
      <c r="C2" s="14" t="s">
        <v>62</v>
      </c>
      <c r="D2" s="15" t="s">
        <v>63</v>
      </c>
      <c r="E2" s="15" t="s">
        <v>64</v>
      </c>
      <c r="F2" s="15" t="s">
        <v>65</v>
      </c>
      <c r="G2" s="16" t="s">
        <v>66</v>
      </c>
    </row>
    <row r="3" spans="1:8">
      <c r="A3" s="19"/>
      <c r="B3" s="26"/>
      <c r="C3" s="26"/>
      <c r="D3" s="36"/>
      <c r="E3" s="51"/>
      <c r="F3" s="51"/>
      <c r="G3" s="17"/>
    </row>
    <row r="4" spans="1:8" ht="15" customHeight="1">
      <c r="A4" s="55">
        <v>2</v>
      </c>
      <c r="B4" s="56" t="s">
        <v>165</v>
      </c>
      <c r="C4" s="57"/>
      <c r="D4" s="58"/>
      <c r="E4" s="83"/>
      <c r="F4" s="83">
        <f>SUBTOTAL(9,F5:F39)</f>
        <v>0</v>
      </c>
      <c r="G4" s="60"/>
      <c r="H4" s="20"/>
    </row>
    <row r="5" spans="1:8" ht="15" customHeight="1">
      <c r="A5" s="27" t="s">
        <v>16</v>
      </c>
      <c r="B5" s="29" t="s">
        <v>32</v>
      </c>
      <c r="C5" s="30"/>
      <c r="D5" s="37"/>
      <c r="E5" s="84"/>
      <c r="F5" s="84">
        <f>SUBTOTAL(9,F6:F38)</f>
        <v>0</v>
      </c>
      <c r="G5" s="42"/>
      <c r="H5" s="20"/>
    </row>
    <row r="6" spans="1:8" outlineLevel="1">
      <c r="A6" s="21" t="s">
        <v>166</v>
      </c>
      <c r="B6" s="31" t="s">
        <v>167</v>
      </c>
      <c r="C6" s="32"/>
      <c r="D6" s="38"/>
      <c r="E6" s="85"/>
      <c r="F6" s="85">
        <f>SUBTOTAL(9,F7:F25)</f>
        <v>0</v>
      </c>
      <c r="G6" s="43"/>
      <c r="H6" s="4"/>
    </row>
    <row r="7" spans="1:8" s="6" customFormat="1" ht="12" outlineLevel="2">
      <c r="A7" s="46" t="s">
        <v>168</v>
      </c>
      <c r="B7" s="47" t="s">
        <v>34</v>
      </c>
      <c r="C7" s="48"/>
      <c r="D7" s="49"/>
      <c r="E7" s="92"/>
      <c r="F7" s="86">
        <f>SUBTOTAL(9,F8:F25)</f>
        <v>0</v>
      </c>
      <c r="G7" s="50"/>
      <c r="H7" s="5"/>
    </row>
    <row r="8" spans="1:8" s="8" customFormat="1" ht="22.5" outlineLevel="5">
      <c r="A8" s="22" t="s">
        <v>169</v>
      </c>
      <c r="B8" s="28" t="s">
        <v>170</v>
      </c>
      <c r="C8" s="33" t="s">
        <v>171</v>
      </c>
      <c r="D8" s="39">
        <v>192</v>
      </c>
      <c r="E8" s="91"/>
      <c r="F8" s="87">
        <f t="shared" ref="F8:F25" si="0">D8*E8</f>
        <v>0</v>
      </c>
      <c r="G8" s="44"/>
      <c r="H8" s="7"/>
    </row>
    <row r="9" spans="1:8" s="8" customFormat="1" ht="12" outlineLevel="5">
      <c r="A9" s="22" t="s">
        <v>172</v>
      </c>
      <c r="B9" s="28" t="s">
        <v>173</v>
      </c>
      <c r="C9" s="33" t="s">
        <v>171</v>
      </c>
      <c r="D9" s="39">
        <v>192</v>
      </c>
      <c r="E9" s="91"/>
      <c r="F9" s="87">
        <f t="shared" si="0"/>
        <v>0</v>
      </c>
      <c r="G9" s="44"/>
      <c r="H9" s="7"/>
    </row>
    <row r="10" spans="1:8" s="8" customFormat="1" ht="22.5" outlineLevel="5">
      <c r="A10" s="22" t="s">
        <v>174</v>
      </c>
      <c r="B10" s="28" t="s">
        <v>175</v>
      </c>
      <c r="C10" s="33" t="s">
        <v>171</v>
      </c>
      <c r="D10" s="39">
        <v>192</v>
      </c>
      <c r="E10" s="91"/>
      <c r="F10" s="87">
        <f t="shared" si="0"/>
        <v>0</v>
      </c>
      <c r="G10" s="44"/>
      <c r="H10" s="7"/>
    </row>
    <row r="11" spans="1:8" s="8" customFormat="1" ht="12" outlineLevel="5">
      <c r="A11" s="22" t="s">
        <v>176</v>
      </c>
      <c r="B11" s="28" t="s">
        <v>177</v>
      </c>
      <c r="C11" s="33" t="s">
        <v>84</v>
      </c>
      <c r="D11" s="39">
        <v>61.44</v>
      </c>
      <c r="E11" s="91"/>
      <c r="F11" s="87">
        <f t="shared" si="0"/>
        <v>0</v>
      </c>
      <c r="G11" s="44"/>
      <c r="H11" s="7"/>
    </row>
    <row r="12" spans="1:8" s="8" customFormat="1" ht="22.5" outlineLevel="5">
      <c r="A12" s="22" t="s">
        <v>178</v>
      </c>
      <c r="B12" s="28" t="s">
        <v>179</v>
      </c>
      <c r="C12" s="33" t="s">
        <v>171</v>
      </c>
      <c r="D12" s="39">
        <v>200</v>
      </c>
      <c r="E12" s="91"/>
      <c r="F12" s="87">
        <f t="shared" si="0"/>
        <v>0</v>
      </c>
      <c r="G12" s="44"/>
      <c r="H12" s="7"/>
    </row>
    <row r="13" spans="1:8" s="8" customFormat="1" ht="22.5" outlineLevel="5">
      <c r="A13" s="22" t="s">
        <v>180</v>
      </c>
      <c r="B13" s="28" t="s">
        <v>181</v>
      </c>
      <c r="C13" s="33" t="s">
        <v>171</v>
      </c>
      <c r="D13" s="39">
        <v>40</v>
      </c>
      <c r="E13" s="91"/>
      <c r="F13" s="87">
        <f t="shared" si="0"/>
        <v>0</v>
      </c>
      <c r="G13" s="44"/>
      <c r="H13" s="7"/>
    </row>
    <row r="14" spans="1:8" s="8" customFormat="1" ht="12" outlineLevel="5">
      <c r="A14" s="22" t="s">
        <v>182</v>
      </c>
      <c r="B14" s="28" t="s">
        <v>183</v>
      </c>
      <c r="C14" s="33" t="s">
        <v>171</v>
      </c>
      <c r="D14" s="39">
        <v>60</v>
      </c>
      <c r="E14" s="91"/>
      <c r="F14" s="87">
        <f t="shared" si="0"/>
        <v>0</v>
      </c>
      <c r="G14" s="44"/>
      <c r="H14" s="7"/>
    </row>
    <row r="15" spans="1:8" s="8" customFormat="1" ht="12" outlineLevel="5">
      <c r="A15" s="22" t="s">
        <v>184</v>
      </c>
      <c r="B15" s="28" t="s">
        <v>185</v>
      </c>
      <c r="C15" s="33" t="s">
        <v>171</v>
      </c>
      <c r="D15" s="39">
        <v>80</v>
      </c>
      <c r="E15" s="91"/>
      <c r="F15" s="87">
        <f t="shared" si="0"/>
        <v>0</v>
      </c>
      <c r="G15" s="44"/>
      <c r="H15" s="7"/>
    </row>
    <row r="16" spans="1:8" s="8" customFormat="1" ht="22.5" outlineLevel="5">
      <c r="A16" s="22" t="s">
        <v>186</v>
      </c>
      <c r="B16" s="28" t="s">
        <v>187</v>
      </c>
      <c r="C16" s="33" t="s">
        <v>171</v>
      </c>
      <c r="D16" s="39">
        <v>400</v>
      </c>
      <c r="E16" s="91"/>
      <c r="F16" s="87">
        <f t="shared" si="0"/>
        <v>0</v>
      </c>
      <c r="G16" s="44"/>
      <c r="H16" s="7"/>
    </row>
    <row r="17" spans="1:8" s="8" customFormat="1" ht="12" outlineLevel="5">
      <c r="A17" s="22" t="s">
        <v>188</v>
      </c>
      <c r="B17" s="28" t="s">
        <v>189</v>
      </c>
      <c r="C17" s="33" t="s">
        <v>190</v>
      </c>
      <c r="D17" s="39">
        <v>2</v>
      </c>
      <c r="E17" s="91"/>
      <c r="F17" s="87">
        <f t="shared" si="0"/>
        <v>0</v>
      </c>
      <c r="G17" s="44"/>
      <c r="H17" s="7"/>
    </row>
    <row r="18" spans="1:8" s="8" customFormat="1" ht="12" outlineLevel="5">
      <c r="A18" s="22" t="s">
        <v>191</v>
      </c>
      <c r="B18" s="28" t="s">
        <v>192</v>
      </c>
      <c r="C18" s="33" t="s">
        <v>171</v>
      </c>
      <c r="D18" s="39">
        <v>480</v>
      </c>
      <c r="E18" s="91"/>
      <c r="F18" s="87">
        <f t="shared" si="0"/>
        <v>0</v>
      </c>
      <c r="G18" s="44"/>
      <c r="H18" s="7"/>
    </row>
    <row r="19" spans="1:8" s="8" customFormat="1" ht="12" outlineLevel="5">
      <c r="A19" s="22" t="s">
        <v>193</v>
      </c>
      <c r="B19" s="28" t="s">
        <v>194</v>
      </c>
      <c r="C19" s="33" t="s">
        <v>171</v>
      </c>
      <c r="D19" s="39">
        <v>12</v>
      </c>
      <c r="E19" s="91"/>
      <c r="F19" s="87">
        <f t="shared" si="0"/>
        <v>0</v>
      </c>
      <c r="G19" s="44"/>
      <c r="H19" s="7"/>
    </row>
    <row r="20" spans="1:8" s="8" customFormat="1" ht="12" outlineLevel="5">
      <c r="A20" s="22" t="s">
        <v>195</v>
      </c>
      <c r="B20" s="28" t="s">
        <v>196</v>
      </c>
      <c r="C20" s="33" t="s">
        <v>197</v>
      </c>
      <c r="D20" s="39">
        <v>2</v>
      </c>
      <c r="E20" s="91"/>
      <c r="F20" s="87">
        <f t="shared" si="0"/>
        <v>0</v>
      </c>
      <c r="G20" s="44"/>
      <c r="H20" s="7"/>
    </row>
    <row r="21" spans="1:8" s="8" customFormat="1" ht="12" outlineLevel="5">
      <c r="A21" s="22" t="s">
        <v>198</v>
      </c>
      <c r="B21" s="28" t="s">
        <v>199</v>
      </c>
      <c r="C21" s="33" t="s">
        <v>200</v>
      </c>
      <c r="D21" s="39">
        <v>7</v>
      </c>
      <c r="E21" s="91"/>
      <c r="F21" s="87">
        <f t="shared" si="0"/>
        <v>0</v>
      </c>
      <c r="G21" s="44"/>
      <c r="H21" s="7"/>
    </row>
    <row r="22" spans="1:8" s="8" customFormat="1" ht="12" outlineLevel="5">
      <c r="A22" s="22" t="s">
        <v>201</v>
      </c>
      <c r="B22" s="28" t="s">
        <v>202</v>
      </c>
      <c r="C22" s="33" t="s">
        <v>89</v>
      </c>
      <c r="D22" s="39">
        <v>167</v>
      </c>
      <c r="E22" s="91"/>
      <c r="F22" s="87">
        <f t="shared" si="0"/>
        <v>0</v>
      </c>
      <c r="G22" s="44"/>
      <c r="H22" s="7"/>
    </row>
    <row r="23" spans="1:8" s="8" customFormat="1" ht="12" outlineLevel="5">
      <c r="A23" s="22" t="s">
        <v>203</v>
      </c>
      <c r="B23" s="28" t="s">
        <v>204</v>
      </c>
      <c r="C23" s="33" t="s">
        <v>89</v>
      </c>
      <c r="D23" s="39">
        <v>30</v>
      </c>
      <c r="E23" s="91"/>
      <c r="F23" s="87">
        <f t="shared" si="0"/>
        <v>0</v>
      </c>
      <c r="G23" s="44"/>
      <c r="H23" s="7"/>
    </row>
    <row r="24" spans="1:8" s="8" customFormat="1" ht="12" outlineLevel="5">
      <c r="A24" s="22" t="s">
        <v>205</v>
      </c>
      <c r="B24" s="28" t="s">
        <v>206</v>
      </c>
      <c r="C24" s="33" t="s">
        <v>89</v>
      </c>
      <c r="D24" s="39">
        <v>137</v>
      </c>
      <c r="E24" s="91"/>
      <c r="F24" s="87">
        <f t="shared" si="0"/>
        <v>0</v>
      </c>
      <c r="G24" s="44"/>
      <c r="H24" s="7"/>
    </row>
    <row r="25" spans="1:8" s="8" customFormat="1" ht="12" outlineLevel="5">
      <c r="A25" s="22" t="s">
        <v>207</v>
      </c>
      <c r="B25" s="28" t="s">
        <v>208</v>
      </c>
      <c r="C25" s="33" t="s">
        <v>89</v>
      </c>
      <c r="D25" s="39">
        <v>30</v>
      </c>
      <c r="E25" s="91"/>
      <c r="F25" s="87">
        <f t="shared" si="0"/>
        <v>0</v>
      </c>
      <c r="G25" s="44"/>
      <c r="H25" s="7"/>
    </row>
    <row r="26" spans="1:8" outlineLevel="1">
      <c r="A26" s="21" t="s">
        <v>209</v>
      </c>
      <c r="B26" s="31" t="s">
        <v>210</v>
      </c>
      <c r="C26" s="32"/>
      <c r="D26" s="38"/>
      <c r="E26" s="85"/>
      <c r="F26" s="85">
        <f>SUBTOTAL(9,F27:F38)</f>
        <v>0</v>
      </c>
      <c r="G26" s="43"/>
      <c r="H26" s="4"/>
    </row>
    <row r="27" spans="1:8" s="6" customFormat="1" ht="12" outlineLevel="2">
      <c r="A27" s="46" t="s">
        <v>211</v>
      </c>
      <c r="B27" s="47" t="s">
        <v>36</v>
      </c>
      <c r="C27" s="48"/>
      <c r="D27" s="49"/>
      <c r="E27" s="92"/>
      <c r="F27" s="86">
        <f>SUBTOTAL(9,F28:F38)</f>
        <v>0</v>
      </c>
      <c r="G27" s="50"/>
      <c r="H27" s="5"/>
    </row>
    <row r="28" spans="1:8" s="8" customFormat="1" ht="22.5" outlineLevel="5">
      <c r="A28" s="22" t="s">
        <v>212</v>
      </c>
      <c r="B28" s="28" t="s">
        <v>170</v>
      </c>
      <c r="C28" s="33" t="s">
        <v>171</v>
      </c>
      <c r="D28" s="39">
        <v>88</v>
      </c>
      <c r="E28" s="91"/>
      <c r="F28" s="87">
        <f t="shared" ref="F28:F38" si="1">D28*E28</f>
        <v>0</v>
      </c>
      <c r="G28" s="44"/>
      <c r="H28" s="7"/>
    </row>
    <row r="29" spans="1:8" s="8" customFormat="1" ht="12" outlineLevel="5">
      <c r="A29" s="22" t="s">
        <v>213</v>
      </c>
      <c r="B29" s="28" t="s">
        <v>173</v>
      </c>
      <c r="C29" s="33" t="s">
        <v>171</v>
      </c>
      <c r="D29" s="39">
        <v>88</v>
      </c>
      <c r="E29" s="91"/>
      <c r="F29" s="87">
        <f t="shared" si="1"/>
        <v>0</v>
      </c>
      <c r="G29" s="44"/>
      <c r="H29" s="7"/>
    </row>
    <row r="30" spans="1:8" s="8" customFormat="1" ht="22.5" outlineLevel="5">
      <c r="A30" s="22" t="s">
        <v>214</v>
      </c>
      <c r="B30" s="28" t="s">
        <v>175</v>
      </c>
      <c r="C30" s="33" t="s">
        <v>171</v>
      </c>
      <c r="D30" s="39">
        <v>88</v>
      </c>
      <c r="E30" s="91"/>
      <c r="F30" s="87">
        <f t="shared" si="1"/>
        <v>0</v>
      </c>
      <c r="G30" s="44"/>
      <c r="H30" s="7"/>
    </row>
    <row r="31" spans="1:8" s="8" customFormat="1" ht="12" outlineLevel="5">
      <c r="A31" s="22" t="s">
        <v>215</v>
      </c>
      <c r="B31" s="28" t="s">
        <v>177</v>
      </c>
      <c r="C31" s="33" t="s">
        <v>84</v>
      </c>
      <c r="D31" s="39">
        <v>28.16</v>
      </c>
      <c r="E31" s="91"/>
      <c r="F31" s="87">
        <f t="shared" si="1"/>
        <v>0</v>
      </c>
      <c r="G31" s="44"/>
      <c r="H31" s="7"/>
    </row>
    <row r="32" spans="1:8" s="8" customFormat="1" ht="12" outlineLevel="5">
      <c r="A32" s="22" t="s">
        <v>216</v>
      </c>
      <c r="B32" s="28" t="s">
        <v>189</v>
      </c>
      <c r="C32" s="33" t="s">
        <v>190</v>
      </c>
      <c r="D32" s="39">
        <v>3</v>
      </c>
      <c r="E32" s="91"/>
      <c r="F32" s="87">
        <f t="shared" si="1"/>
        <v>0</v>
      </c>
      <c r="G32" s="44"/>
      <c r="H32" s="7"/>
    </row>
    <row r="33" spans="1:8" s="8" customFormat="1" ht="12" outlineLevel="5">
      <c r="A33" s="22" t="s">
        <v>217</v>
      </c>
      <c r="B33" s="28" t="s">
        <v>192</v>
      </c>
      <c r="C33" s="33" t="s">
        <v>171</v>
      </c>
      <c r="D33" s="39">
        <v>18</v>
      </c>
      <c r="E33" s="91"/>
      <c r="F33" s="87">
        <f t="shared" si="1"/>
        <v>0</v>
      </c>
      <c r="G33" s="44"/>
      <c r="H33" s="7"/>
    </row>
    <row r="34" spans="1:8" s="8" customFormat="1" ht="12" outlineLevel="5">
      <c r="A34" s="22" t="s">
        <v>218</v>
      </c>
      <c r="B34" s="28" t="s">
        <v>219</v>
      </c>
      <c r="C34" s="33" t="s">
        <v>171</v>
      </c>
      <c r="D34" s="39">
        <v>140</v>
      </c>
      <c r="E34" s="91"/>
      <c r="F34" s="87">
        <f t="shared" si="1"/>
        <v>0</v>
      </c>
      <c r="G34" s="44"/>
      <c r="H34" s="7"/>
    </row>
    <row r="35" spans="1:8" s="8" customFormat="1" ht="12" outlineLevel="5">
      <c r="A35" s="22" t="s">
        <v>220</v>
      </c>
      <c r="B35" s="28" t="s">
        <v>221</v>
      </c>
      <c r="C35" s="33" t="s">
        <v>197</v>
      </c>
      <c r="D35" s="39">
        <v>2</v>
      </c>
      <c r="E35" s="91"/>
      <c r="F35" s="87">
        <f t="shared" si="1"/>
        <v>0</v>
      </c>
      <c r="G35" s="44"/>
      <c r="H35" s="7"/>
    </row>
    <row r="36" spans="1:8" s="8" customFormat="1" ht="12" outlineLevel="5">
      <c r="A36" s="22" t="s">
        <v>222</v>
      </c>
      <c r="B36" s="28" t="s">
        <v>223</v>
      </c>
      <c r="C36" s="33" t="s">
        <v>171</v>
      </c>
      <c r="D36" s="39">
        <v>5</v>
      </c>
      <c r="E36" s="91"/>
      <c r="F36" s="87">
        <f t="shared" si="1"/>
        <v>0</v>
      </c>
      <c r="G36" s="44"/>
      <c r="H36" s="7"/>
    </row>
    <row r="37" spans="1:8" s="8" customFormat="1" ht="12" outlineLevel="5">
      <c r="A37" s="22" t="s">
        <v>224</v>
      </c>
      <c r="B37" s="28" t="s">
        <v>225</v>
      </c>
      <c r="C37" s="33" t="s">
        <v>171</v>
      </c>
      <c r="D37" s="39">
        <v>30</v>
      </c>
      <c r="E37" s="91"/>
      <c r="F37" s="87">
        <f t="shared" si="1"/>
        <v>0</v>
      </c>
      <c r="G37" s="44"/>
      <c r="H37" s="7"/>
    </row>
    <row r="38" spans="1:8" s="8" customFormat="1" ht="12" outlineLevel="5">
      <c r="A38" s="22" t="s">
        <v>226</v>
      </c>
      <c r="B38" s="28" t="s">
        <v>208</v>
      </c>
      <c r="C38" s="33" t="s">
        <v>89</v>
      </c>
      <c r="D38" s="39">
        <v>30</v>
      </c>
      <c r="E38" s="91"/>
      <c r="F38" s="87">
        <f t="shared" si="1"/>
        <v>0</v>
      </c>
      <c r="G38" s="44"/>
      <c r="H38" s="7"/>
    </row>
    <row r="39" spans="1:8">
      <c r="A39" s="23"/>
      <c r="B39" s="34"/>
      <c r="C39" s="35"/>
      <c r="D39" s="40"/>
      <c r="E39" s="41"/>
      <c r="F39" s="88"/>
      <c r="G39" s="45"/>
    </row>
    <row r="40" spans="1:8" ht="15" customHeight="1">
      <c r="A40" s="55"/>
      <c r="B40" s="56" t="s">
        <v>163</v>
      </c>
      <c r="C40" s="57"/>
      <c r="D40" s="58"/>
      <c r="E40" s="59"/>
      <c r="F40" s="83">
        <f>SUBTOTAL(9,F5:F39)</f>
        <v>0</v>
      </c>
      <c r="G40" s="60"/>
      <c r="H40" s="20"/>
    </row>
    <row r="41" spans="1:8">
      <c r="A41" s="24"/>
      <c r="B41" s="11"/>
      <c r="C41" s="12"/>
      <c r="D41" s="13"/>
      <c r="E41" s="13"/>
      <c r="F41" s="13"/>
    </row>
    <row r="42" spans="1:8" s="3" customFormat="1" ht="25.5" customHeight="1">
      <c r="A42" s="24"/>
      <c r="B42" s="11"/>
      <c r="C42" s="12"/>
      <c r="D42" s="13"/>
      <c r="E42" s="13"/>
      <c r="F42" s="13"/>
      <c r="H42" s="1"/>
    </row>
    <row r="43" spans="1:8" s="3" customFormat="1">
      <c r="A43" s="24"/>
      <c r="B43" s="11"/>
      <c r="C43" s="12"/>
      <c r="D43" s="13"/>
      <c r="E43" s="13"/>
      <c r="F43" s="13"/>
      <c r="H43" s="1"/>
    </row>
    <row r="44" spans="1:8" s="3" customFormat="1">
      <c r="A44" s="24"/>
      <c r="B44" s="11"/>
      <c r="C44" s="12"/>
      <c r="D44" s="13"/>
      <c r="E44" s="13"/>
      <c r="F44" s="13"/>
      <c r="H44" s="1"/>
    </row>
    <row r="45" spans="1:8" s="3" customFormat="1">
      <c r="A45" s="24"/>
      <c r="B45" s="11"/>
      <c r="C45" s="12"/>
      <c r="D45" s="13"/>
      <c r="E45" s="13"/>
      <c r="F45" s="13"/>
      <c r="H45" s="1"/>
    </row>
  </sheetData>
  <autoFilter ref="A2:G4" xr:uid="{00000000-0009-0000-0000-000003000000}"/>
  <dataConsolidate/>
  <mergeCells count="1">
    <mergeCell ref="A1:G1"/>
  </mergeCells>
  <printOptions horizontalCentered="1"/>
  <pageMargins left="0.19685039370078741" right="0.19685039370078741" top="0.78740157480314965" bottom="0.39370078740157483" header="0.39370078740157483" footer="0.19685039370078741"/>
  <pageSetup paperSize="9" scale="97" firstPageNumber="0" fitToHeight="0" orientation="landscape" r:id="rId1"/>
  <headerFooter alignWithMargins="0">
    <oddFooter>&amp;F&amp;RStrona &amp;P</oddFooter>
  </headerFooter>
  <rowBreaks count="1" manualBreakCount="1">
    <brk id="25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1:H88"/>
  <sheetViews>
    <sheetView tabSelected="1" view="pageBreakPreview" topLeftCell="A50" zoomScaleNormal="100" zoomScaleSheetLayoutView="100" workbookViewId="0">
      <selection activeCell="F83" sqref="F83"/>
    </sheetView>
  </sheetViews>
  <sheetFormatPr defaultRowHeight="13.5" outlineLevelRow="5"/>
  <cols>
    <col min="1" max="1" width="7.375" style="25" customWidth="1"/>
    <col min="2" max="2" width="60.125" style="9" customWidth="1"/>
    <col min="3" max="3" width="5.5" style="3" bestFit="1" customWidth="1"/>
    <col min="4" max="4" width="11" style="10" bestFit="1" customWidth="1"/>
    <col min="5" max="5" width="12.5" style="10" bestFit="1" customWidth="1"/>
    <col min="6" max="6" width="10.75" style="10" customWidth="1"/>
    <col min="7" max="7" width="27.625" style="3" customWidth="1"/>
    <col min="8" max="8" width="27.125" style="65" customWidth="1"/>
    <col min="9" max="16384" width="9" style="2"/>
  </cols>
  <sheetData>
    <row r="1" spans="1:8" ht="42" customHeight="1">
      <c r="A1" s="110" t="s">
        <v>227</v>
      </c>
      <c r="B1" s="111"/>
      <c r="C1" s="111"/>
      <c r="D1" s="111"/>
      <c r="E1" s="111"/>
      <c r="F1" s="111"/>
      <c r="G1" s="112"/>
      <c r="H1" s="1"/>
    </row>
    <row r="2" spans="1:8">
      <c r="A2" s="18" t="s">
        <v>60</v>
      </c>
      <c r="B2" s="14" t="s">
        <v>61</v>
      </c>
      <c r="C2" s="14" t="s">
        <v>62</v>
      </c>
      <c r="D2" s="15" t="s">
        <v>63</v>
      </c>
      <c r="E2" s="15" t="s">
        <v>64</v>
      </c>
      <c r="F2" s="15" t="s">
        <v>65</v>
      </c>
      <c r="G2" s="16" t="s">
        <v>66</v>
      </c>
    </row>
    <row r="3" spans="1:8">
      <c r="A3" s="19"/>
      <c r="B3" s="26"/>
      <c r="C3" s="26"/>
      <c r="D3" s="36"/>
      <c r="E3" s="51"/>
      <c r="F3" s="51"/>
      <c r="G3" s="17"/>
    </row>
    <row r="4" spans="1:8">
      <c r="A4" s="55">
        <v>3</v>
      </c>
      <c r="B4" s="56" t="s">
        <v>228</v>
      </c>
      <c r="C4" s="57"/>
      <c r="D4" s="58"/>
      <c r="E4" s="83"/>
      <c r="F4" s="83">
        <f>SUBTOTAL(9,F5:F82)</f>
        <v>0</v>
      </c>
      <c r="G4" s="60"/>
      <c r="H4" s="66"/>
    </row>
    <row r="5" spans="1:8">
      <c r="A5" s="27" t="s">
        <v>21</v>
      </c>
      <c r="B5" s="29" t="s">
        <v>229</v>
      </c>
      <c r="C5" s="30"/>
      <c r="D5" s="37"/>
      <c r="E5" s="84"/>
      <c r="F5" s="84">
        <f>SUBTOTAL(9,F6:F81)</f>
        <v>0</v>
      </c>
      <c r="G5" s="42"/>
      <c r="H5" s="66"/>
    </row>
    <row r="6" spans="1:8" outlineLevel="1">
      <c r="A6" s="21" t="s">
        <v>230</v>
      </c>
      <c r="B6" s="31" t="s">
        <v>231</v>
      </c>
      <c r="C6" s="32"/>
      <c r="D6" s="38"/>
      <c r="E6" s="85"/>
      <c r="F6" s="85">
        <f>SUBTOTAL(9,F7:F20)</f>
        <v>0</v>
      </c>
      <c r="G6" s="43"/>
      <c r="H6" s="67"/>
    </row>
    <row r="7" spans="1:8" s="8" customFormat="1" ht="22.5" outlineLevel="5" collapsed="1">
      <c r="A7" s="22" t="s">
        <v>232</v>
      </c>
      <c r="B7" s="28" t="s">
        <v>233</v>
      </c>
      <c r="C7" s="33" t="s">
        <v>84</v>
      </c>
      <c r="D7" s="39">
        <v>22.38</v>
      </c>
      <c r="E7" s="91"/>
      <c r="F7" s="87">
        <f t="shared" ref="F7:F20" si="0">D7*E7</f>
        <v>0</v>
      </c>
      <c r="G7" s="44"/>
      <c r="H7" s="68"/>
    </row>
    <row r="8" spans="1:8" s="8" customFormat="1" ht="22.5" outlineLevel="5" collapsed="1">
      <c r="A8" s="22" t="s">
        <v>234</v>
      </c>
      <c r="B8" s="28" t="s">
        <v>235</v>
      </c>
      <c r="C8" s="33" t="s">
        <v>84</v>
      </c>
      <c r="D8" s="39">
        <v>5.59</v>
      </c>
      <c r="E8" s="91"/>
      <c r="F8" s="87">
        <f t="shared" si="0"/>
        <v>0</v>
      </c>
      <c r="G8" s="44"/>
      <c r="H8" s="68"/>
    </row>
    <row r="9" spans="1:8" s="8" customFormat="1" ht="22.5" outlineLevel="5" collapsed="1">
      <c r="A9" s="22" t="s">
        <v>236</v>
      </c>
      <c r="B9" s="28" t="s">
        <v>237</v>
      </c>
      <c r="C9" s="33" t="s">
        <v>74</v>
      </c>
      <c r="D9" s="39">
        <v>55.94</v>
      </c>
      <c r="E9" s="91"/>
      <c r="F9" s="87">
        <f t="shared" si="0"/>
        <v>0</v>
      </c>
      <c r="G9" s="44"/>
      <c r="H9" s="68"/>
    </row>
    <row r="10" spans="1:8" s="8" customFormat="1" ht="12" outlineLevel="5" collapsed="1">
      <c r="A10" s="22" t="s">
        <v>238</v>
      </c>
      <c r="B10" s="28" t="s">
        <v>239</v>
      </c>
      <c r="C10" s="33" t="s">
        <v>84</v>
      </c>
      <c r="D10" s="39">
        <v>1.62</v>
      </c>
      <c r="E10" s="91"/>
      <c r="F10" s="87">
        <f t="shared" si="0"/>
        <v>0</v>
      </c>
      <c r="G10" s="44"/>
      <c r="H10" s="68"/>
    </row>
    <row r="11" spans="1:8" s="8" customFormat="1" ht="12" outlineLevel="5" collapsed="1">
      <c r="A11" s="22" t="s">
        <v>240</v>
      </c>
      <c r="B11" s="28" t="s">
        <v>241</v>
      </c>
      <c r="C11" s="33" t="s">
        <v>84</v>
      </c>
      <c r="D11" s="39">
        <v>3.24</v>
      </c>
      <c r="E11" s="91"/>
      <c r="F11" s="87">
        <f t="shared" si="0"/>
        <v>0</v>
      </c>
      <c r="G11" s="44"/>
      <c r="H11" s="68"/>
    </row>
    <row r="12" spans="1:8" s="8" customFormat="1" ht="22.5" outlineLevel="5" collapsed="1">
      <c r="A12" s="22" t="s">
        <v>242</v>
      </c>
      <c r="B12" s="28" t="s">
        <v>243</v>
      </c>
      <c r="C12" s="33" t="s">
        <v>84</v>
      </c>
      <c r="D12" s="39">
        <v>18.27</v>
      </c>
      <c r="E12" s="91"/>
      <c r="F12" s="87">
        <f t="shared" si="0"/>
        <v>0</v>
      </c>
      <c r="G12" s="44"/>
      <c r="H12" s="68"/>
    </row>
    <row r="13" spans="1:8" s="8" customFormat="1" ht="22.5" outlineLevel="5" collapsed="1">
      <c r="A13" s="22" t="s">
        <v>244</v>
      </c>
      <c r="B13" s="28" t="s">
        <v>245</v>
      </c>
      <c r="C13" s="33" t="s">
        <v>84</v>
      </c>
      <c r="D13" s="39">
        <v>4.57</v>
      </c>
      <c r="E13" s="91"/>
      <c r="F13" s="87">
        <f t="shared" si="0"/>
        <v>0</v>
      </c>
      <c r="G13" s="44"/>
      <c r="H13" s="68"/>
    </row>
    <row r="14" spans="1:8" s="8" customFormat="1" ht="12" outlineLevel="5" collapsed="1">
      <c r="A14" s="22" t="s">
        <v>246</v>
      </c>
      <c r="B14" s="28" t="s">
        <v>247</v>
      </c>
      <c r="C14" s="33" t="s">
        <v>84</v>
      </c>
      <c r="D14" s="39">
        <v>22.84</v>
      </c>
      <c r="E14" s="91"/>
      <c r="F14" s="87">
        <f t="shared" si="0"/>
        <v>0</v>
      </c>
      <c r="G14" s="44"/>
      <c r="H14" s="68"/>
    </row>
    <row r="15" spans="1:8" s="8" customFormat="1" ht="12" outlineLevel="5" collapsed="1">
      <c r="A15" s="22" t="s">
        <v>248</v>
      </c>
      <c r="B15" s="28" t="s">
        <v>249</v>
      </c>
      <c r="C15" s="33" t="s">
        <v>84</v>
      </c>
      <c r="D15" s="39">
        <v>5.13</v>
      </c>
      <c r="E15" s="91"/>
      <c r="F15" s="87">
        <f t="shared" si="0"/>
        <v>0</v>
      </c>
      <c r="G15" s="44"/>
      <c r="H15" s="68"/>
    </row>
    <row r="16" spans="1:8" s="8" customFormat="1" ht="12" outlineLevel="5" collapsed="1">
      <c r="A16" s="22" t="s">
        <v>250</v>
      </c>
      <c r="B16" s="28" t="s">
        <v>251</v>
      </c>
      <c r="C16" s="33" t="s">
        <v>171</v>
      </c>
      <c r="D16" s="39">
        <v>14</v>
      </c>
      <c r="E16" s="91"/>
      <c r="F16" s="87">
        <f t="shared" si="0"/>
        <v>0</v>
      </c>
      <c r="G16" s="44"/>
      <c r="H16" s="68"/>
    </row>
    <row r="17" spans="1:8" s="8" customFormat="1" ht="12" outlineLevel="5" collapsed="1">
      <c r="A17" s="22" t="s">
        <v>252</v>
      </c>
      <c r="B17" s="28" t="s">
        <v>253</v>
      </c>
      <c r="C17" s="33" t="s">
        <v>171</v>
      </c>
      <c r="D17" s="39">
        <v>13.5</v>
      </c>
      <c r="E17" s="91"/>
      <c r="F17" s="87">
        <f t="shared" si="0"/>
        <v>0</v>
      </c>
      <c r="G17" s="44"/>
      <c r="H17" s="68"/>
    </row>
    <row r="18" spans="1:8" s="8" customFormat="1" ht="12" outlineLevel="5" collapsed="1">
      <c r="A18" s="22" t="s">
        <v>254</v>
      </c>
      <c r="B18" s="28" t="s">
        <v>255</v>
      </c>
      <c r="C18" s="33" t="s">
        <v>256</v>
      </c>
      <c r="D18" s="39">
        <v>1</v>
      </c>
      <c r="E18" s="91"/>
      <c r="F18" s="87">
        <f t="shared" si="0"/>
        <v>0</v>
      </c>
      <c r="G18" s="44"/>
      <c r="H18" s="68"/>
    </row>
    <row r="19" spans="1:8" s="8" customFormat="1" ht="22.5" outlineLevel="5" collapsed="1">
      <c r="A19" s="22" t="s">
        <v>257</v>
      </c>
      <c r="B19" s="28" t="s">
        <v>258</v>
      </c>
      <c r="C19" s="33" t="s">
        <v>259</v>
      </c>
      <c r="D19" s="39">
        <v>1</v>
      </c>
      <c r="E19" s="91"/>
      <c r="F19" s="87">
        <f t="shared" si="0"/>
        <v>0</v>
      </c>
      <c r="G19" s="44"/>
      <c r="H19" s="68"/>
    </row>
    <row r="20" spans="1:8" s="8" customFormat="1" ht="12" outlineLevel="5" collapsed="1">
      <c r="A20" s="22" t="s">
        <v>260</v>
      </c>
      <c r="B20" s="28" t="s">
        <v>261</v>
      </c>
      <c r="C20" s="33" t="s">
        <v>197</v>
      </c>
      <c r="D20" s="39">
        <v>2</v>
      </c>
      <c r="E20" s="91"/>
      <c r="F20" s="87">
        <f t="shared" si="0"/>
        <v>0</v>
      </c>
      <c r="G20" s="44"/>
      <c r="H20" s="68"/>
    </row>
    <row r="21" spans="1:8" outlineLevel="1">
      <c r="A21" s="21" t="s">
        <v>262</v>
      </c>
      <c r="B21" s="31" t="s">
        <v>263</v>
      </c>
      <c r="C21" s="32"/>
      <c r="D21" s="38"/>
      <c r="E21" s="85"/>
      <c r="F21" s="85">
        <f>SUBTOTAL(9,F22:F34)</f>
        <v>0</v>
      </c>
      <c r="G21" s="43"/>
      <c r="H21" s="67"/>
    </row>
    <row r="22" spans="1:8" s="8" customFormat="1" ht="22.5" outlineLevel="5" collapsed="1">
      <c r="A22" s="22" t="s">
        <v>264</v>
      </c>
      <c r="B22" s="28" t="s">
        <v>265</v>
      </c>
      <c r="C22" s="33" t="s">
        <v>84</v>
      </c>
      <c r="D22" s="39">
        <v>29.62</v>
      </c>
      <c r="E22" s="91"/>
      <c r="F22" s="87">
        <f t="shared" ref="F22:F34" si="1">D22*E22</f>
        <v>0</v>
      </c>
      <c r="G22" s="44"/>
      <c r="H22" s="68"/>
    </row>
    <row r="23" spans="1:8" s="8" customFormat="1" ht="22.5" outlineLevel="5" collapsed="1">
      <c r="A23" s="22" t="s">
        <v>266</v>
      </c>
      <c r="B23" s="28" t="s">
        <v>267</v>
      </c>
      <c r="C23" s="33" t="s">
        <v>84</v>
      </c>
      <c r="D23" s="39">
        <v>7.4</v>
      </c>
      <c r="E23" s="91"/>
      <c r="F23" s="87">
        <f t="shared" si="1"/>
        <v>0</v>
      </c>
      <c r="G23" s="44"/>
      <c r="H23" s="68"/>
    </row>
    <row r="24" spans="1:8" s="8" customFormat="1" ht="22.5" outlineLevel="5" collapsed="1">
      <c r="A24" s="22" t="s">
        <v>268</v>
      </c>
      <c r="B24" s="28" t="s">
        <v>269</v>
      </c>
      <c r="C24" s="33" t="s">
        <v>74</v>
      </c>
      <c r="D24" s="39">
        <v>114.4</v>
      </c>
      <c r="E24" s="91"/>
      <c r="F24" s="87">
        <f t="shared" si="1"/>
        <v>0</v>
      </c>
      <c r="G24" s="44"/>
      <c r="H24" s="68"/>
    </row>
    <row r="25" spans="1:8" s="8" customFormat="1" ht="12" outlineLevel="5" collapsed="1">
      <c r="A25" s="22" t="s">
        <v>270</v>
      </c>
      <c r="B25" s="28" t="s">
        <v>271</v>
      </c>
      <c r="C25" s="33" t="s">
        <v>84</v>
      </c>
      <c r="D25" s="39">
        <v>3.12</v>
      </c>
      <c r="E25" s="91"/>
      <c r="F25" s="87">
        <f t="shared" si="1"/>
        <v>0</v>
      </c>
      <c r="G25" s="44"/>
      <c r="H25" s="68"/>
    </row>
    <row r="26" spans="1:8" s="8" customFormat="1" ht="12" outlineLevel="5" collapsed="1">
      <c r="A26" s="22" t="s">
        <v>272</v>
      </c>
      <c r="B26" s="28" t="s">
        <v>241</v>
      </c>
      <c r="C26" s="33" t="s">
        <v>84</v>
      </c>
      <c r="D26" s="39">
        <v>6.24</v>
      </c>
      <c r="E26" s="91"/>
      <c r="F26" s="87">
        <f t="shared" si="1"/>
        <v>0</v>
      </c>
      <c r="G26" s="44"/>
      <c r="H26" s="68"/>
    </row>
    <row r="27" spans="1:8" s="8" customFormat="1" ht="22.5" outlineLevel="5" collapsed="1">
      <c r="A27" s="22" t="s">
        <v>273</v>
      </c>
      <c r="B27" s="28" t="s">
        <v>274</v>
      </c>
      <c r="C27" s="33" t="s">
        <v>84</v>
      </c>
      <c r="D27" s="39">
        <v>21.55</v>
      </c>
      <c r="E27" s="91"/>
      <c r="F27" s="87">
        <f t="shared" si="1"/>
        <v>0</v>
      </c>
      <c r="G27" s="44"/>
      <c r="H27" s="68"/>
    </row>
    <row r="28" spans="1:8" s="8" customFormat="1" ht="22.5" outlineLevel="5" collapsed="1">
      <c r="A28" s="22" t="s">
        <v>275</v>
      </c>
      <c r="B28" s="28" t="s">
        <v>276</v>
      </c>
      <c r="C28" s="33" t="s">
        <v>84</v>
      </c>
      <c r="D28" s="39">
        <v>5.39</v>
      </c>
      <c r="E28" s="91"/>
      <c r="F28" s="87">
        <f t="shared" si="1"/>
        <v>0</v>
      </c>
      <c r="G28" s="44"/>
      <c r="H28" s="68"/>
    </row>
    <row r="29" spans="1:8" s="8" customFormat="1" ht="12" outlineLevel="5" collapsed="1">
      <c r="A29" s="22" t="s">
        <v>277</v>
      </c>
      <c r="B29" s="28" t="s">
        <v>278</v>
      </c>
      <c r="C29" s="33" t="s">
        <v>84</v>
      </c>
      <c r="D29" s="39">
        <v>26.94</v>
      </c>
      <c r="E29" s="91"/>
      <c r="F29" s="87">
        <f t="shared" si="1"/>
        <v>0</v>
      </c>
      <c r="G29" s="44"/>
      <c r="H29" s="68"/>
    </row>
    <row r="30" spans="1:8" s="8" customFormat="1" ht="12" outlineLevel="5" collapsed="1">
      <c r="A30" s="22" t="s">
        <v>279</v>
      </c>
      <c r="B30" s="28" t="s">
        <v>280</v>
      </c>
      <c r="C30" s="33" t="s">
        <v>84</v>
      </c>
      <c r="D30" s="39">
        <v>10.08</v>
      </c>
      <c r="E30" s="91"/>
      <c r="F30" s="87">
        <f t="shared" si="1"/>
        <v>0</v>
      </c>
      <c r="G30" s="44"/>
      <c r="H30" s="68"/>
    </row>
    <row r="31" spans="1:8" s="8" customFormat="1" ht="12" outlineLevel="5" collapsed="1">
      <c r="A31" s="22" t="s">
        <v>281</v>
      </c>
      <c r="B31" s="28" t="s">
        <v>251</v>
      </c>
      <c r="C31" s="33" t="s">
        <v>171</v>
      </c>
      <c r="D31" s="39">
        <v>26</v>
      </c>
      <c r="E31" s="91"/>
      <c r="F31" s="87">
        <f t="shared" si="1"/>
        <v>0</v>
      </c>
      <c r="G31" s="44"/>
      <c r="H31" s="68"/>
    </row>
    <row r="32" spans="1:8" s="8" customFormat="1" ht="12" outlineLevel="5" collapsed="1">
      <c r="A32" s="22" t="s">
        <v>282</v>
      </c>
      <c r="B32" s="28" t="s">
        <v>283</v>
      </c>
      <c r="C32" s="33" t="s">
        <v>171</v>
      </c>
      <c r="D32" s="39">
        <v>17.5</v>
      </c>
      <c r="E32" s="91"/>
      <c r="F32" s="87">
        <f t="shared" si="1"/>
        <v>0</v>
      </c>
      <c r="G32" s="44"/>
      <c r="H32" s="68"/>
    </row>
    <row r="33" spans="1:8" s="8" customFormat="1" ht="12" outlineLevel="5" collapsed="1">
      <c r="A33" s="22" t="s">
        <v>284</v>
      </c>
      <c r="B33" s="28" t="s">
        <v>285</v>
      </c>
      <c r="C33" s="33" t="s">
        <v>171</v>
      </c>
      <c r="D33" s="39">
        <v>8.5</v>
      </c>
      <c r="E33" s="91"/>
      <c r="F33" s="87">
        <f t="shared" si="1"/>
        <v>0</v>
      </c>
      <c r="G33" s="44"/>
      <c r="H33" s="68"/>
    </row>
    <row r="34" spans="1:8" s="8" customFormat="1" ht="22.5" outlineLevel="5" collapsed="1">
      <c r="A34" s="22" t="s">
        <v>286</v>
      </c>
      <c r="B34" s="28" t="s">
        <v>287</v>
      </c>
      <c r="C34" s="33" t="s">
        <v>256</v>
      </c>
      <c r="D34" s="39">
        <v>2</v>
      </c>
      <c r="E34" s="91"/>
      <c r="F34" s="87">
        <f t="shared" si="1"/>
        <v>0</v>
      </c>
      <c r="G34" s="44"/>
      <c r="H34" s="68"/>
    </row>
    <row r="35" spans="1:8" outlineLevel="1">
      <c r="A35" s="21" t="s">
        <v>288</v>
      </c>
      <c r="B35" s="31" t="s">
        <v>289</v>
      </c>
      <c r="C35" s="32"/>
      <c r="D35" s="38"/>
      <c r="E35" s="85"/>
      <c r="F35" s="85">
        <f>SUBTOTAL(9,F36:F53)</f>
        <v>0</v>
      </c>
      <c r="G35" s="43"/>
      <c r="H35" s="67"/>
    </row>
    <row r="36" spans="1:8" s="8" customFormat="1" ht="22.5" outlineLevel="5" collapsed="1">
      <c r="A36" s="22" t="s">
        <v>290</v>
      </c>
      <c r="B36" s="28" t="s">
        <v>291</v>
      </c>
      <c r="C36" s="33" t="s">
        <v>84</v>
      </c>
      <c r="D36" s="39">
        <v>42.24</v>
      </c>
      <c r="E36" s="91"/>
      <c r="F36" s="87">
        <f t="shared" ref="F36:F53" si="2">D36*E36</f>
        <v>0</v>
      </c>
      <c r="G36" s="44"/>
      <c r="H36" s="68"/>
    </row>
    <row r="37" spans="1:8" s="8" customFormat="1" ht="22.5" outlineLevel="5" collapsed="1">
      <c r="A37" s="22" t="s">
        <v>292</v>
      </c>
      <c r="B37" s="28" t="s">
        <v>267</v>
      </c>
      <c r="C37" s="33" t="s">
        <v>84</v>
      </c>
      <c r="D37" s="39">
        <v>10.56</v>
      </c>
      <c r="E37" s="91"/>
      <c r="F37" s="87">
        <f t="shared" si="2"/>
        <v>0</v>
      </c>
      <c r="G37" s="44"/>
      <c r="H37" s="68"/>
    </row>
    <row r="38" spans="1:8" s="8" customFormat="1" ht="22.5" outlineLevel="5" collapsed="1">
      <c r="A38" s="22" t="s">
        <v>293</v>
      </c>
      <c r="B38" s="28" t="s">
        <v>269</v>
      </c>
      <c r="C38" s="33" t="s">
        <v>74</v>
      </c>
      <c r="D38" s="39">
        <v>105.6</v>
      </c>
      <c r="E38" s="91"/>
      <c r="F38" s="87">
        <f t="shared" si="2"/>
        <v>0</v>
      </c>
      <c r="G38" s="44"/>
      <c r="H38" s="68"/>
    </row>
    <row r="39" spans="1:8" s="8" customFormat="1" ht="12" outlineLevel="5" collapsed="1">
      <c r="A39" s="22" t="s">
        <v>294</v>
      </c>
      <c r="B39" s="28" t="s">
        <v>295</v>
      </c>
      <c r="C39" s="33" t="s">
        <v>259</v>
      </c>
      <c r="D39" s="39">
        <v>1</v>
      </c>
      <c r="E39" s="91"/>
      <c r="F39" s="87">
        <f t="shared" si="2"/>
        <v>0</v>
      </c>
      <c r="G39" s="44"/>
      <c r="H39" s="68"/>
    </row>
    <row r="40" spans="1:8" s="8" customFormat="1" ht="12" outlineLevel="5" collapsed="1">
      <c r="A40" s="22" t="s">
        <v>296</v>
      </c>
      <c r="B40" s="28" t="s">
        <v>271</v>
      </c>
      <c r="C40" s="33" t="s">
        <v>84</v>
      </c>
      <c r="D40" s="39">
        <v>4.8</v>
      </c>
      <c r="E40" s="91"/>
      <c r="F40" s="87">
        <f t="shared" si="2"/>
        <v>0</v>
      </c>
      <c r="G40" s="44"/>
      <c r="H40" s="68"/>
    </row>
    <row r="41" spans="1:8" s="8" customFormat="1" ht="12" outlineLevel="5" collapsed="1">
      <c r="A41" s="22" t="s">
        <v>297</v>
      </c>
      <c r="B41" s="28" t="s">
        <v>241</v>
      </c>
      <c r="C41" s="33" t="s">
        <v>84</v>
      </c>
      <c r="D41" s="39">
        <v>9.6</v>
      </c>
      <c r="E41" s="91"/>
      <c r="F41" s="87">
        <f t="shared" si="2"/>
        <v>0</v>
      </c>
      <c r="G41" s="44"/>
      <c r="H41" s="68"/>
    </row>
    <row r="42" spans="1:8" s="8" customFormat="1" ht="22.5" outlineLevel="5" collapsed="1">
      <c r="A42" s="22" t="s">
        <v>298</v>
      </c>
      <c r="B42" s="28" t="s">
        <v>274</v>
      </c>
      <c r="C42" s="33" t="s">
        <v>84</v>
      </c>
      <c r="D42" s="39">
        <v>30.62</v>
      </c>
      <c r="E42" s="91"/>
      <c r="F42" s="87">
        <f t="shared" si="2"/>
        <v>0</v>
      </c>
      <c r="G42" s="44"/>
      <c r="H42" s="68"/>
    </row>
    <row r="43" spans="1:8" s="8" customFormat="1" ht="22.5" outlineLevel="5" collapsed="1">
      <c r="A43" s="22" t="s">
        <v>299</v>
      </c>
      <c r="B43" s="28" t="s">
        <v>276</v>
      </c>
      <c r="C43" s="33" t="s">
        <v>84</v>
      </c>
      <c r="D43" s="39">
        <v>7.66</v>
      </c>
      <c r="E43" s="91"/>
      <c r="F43" s="87">
        <f t="shared" si="2"/>
        <v>0</v>
      </c>
      <c r="G43" s="44"/>
      <c r="H43" s="68"/>
    </row>
    <row r="44" spans="1:8" s="8" customFormat="1" ht="12" outlineLevel="5" collapsed="1">
      <c r="A44" s="22" t="s">
        <v>300</v>
      </c>
      <c r="B44" s="28" t="s">
        <v>278</v>
      </c>
      <c r="C44" s="33" t="s">
        <v>84</v>
      </c>
      <c r="D44" s="39">
        <v>38.28</v>
      </c>
      <c r="E44" s="91"/>
      <c r="F44" s="87">
        <f t="shared" si="2"/>
        <v>0</v>
      </c>
      <c r="G44" s="44"/>
      <c r="H44" s="68"/>
    </row>
    <row r="45" spans="1:8" s="8" customFormat="1" ht="12" outlineLevel="5" collapsed="1">
      <c r="A45" s="22" t="s">
        <v>301</v>
      </c>
      <c r="B45" s="28" t="s">
        <v>280</v>
      </c>
      <c r="C45" s="33" t="s">
        <v>84</v>
      </c>
      <c r="D45" s="39">
        <v>14.52</v>
      </c>
      <c r="E45" s="91"/>
      <c r="F45" s="87">
        <f t="shared" si="2"/>
        <v>0</v>
      </c>
      <c r="G45" s="44"/>
      <c r="H45" s="68"/>
    </row>
    <row r="46" spans="1:8" s="8" customFormat="1" ht="12" outlineLevel="5" collapsed="1">
      <c r="A46" s="22" t="s">
        <v>302</v>
      </c>
      <c r="B46" s="28" t="s">
        <v>303</v>
      </c>
      <c r="C46" s="33" t="s">
        <v>171</v>
      </c>
      <c r="D46" s="39">
        <v>40</v>
      </c>
      <c r="E46" s="91"/>
      <c r="F46" s="87">
        <f t="shared" si="2"/>
        <v>0</v>
      </c>
      <c r="G46" s="44"/>
      <c r="H46" s="68"/>
    </row>
    <row r="47" spans="1:8" s="8" customFormat="1" ht="12" outlineLevel="5" collapsed="1">
      <c r="A47" s="22" t="s">
        <v>304</v>
      </c>
      <c r="B47" s="28" t="s">
        <v>305</v>
      </c>
      <c r="C47" s="33" t="s">
        <v>197</v>
      </c>
      <c r="D47" s="39">
        <v>5</v>
      </c>
      <c r="E47" s="91"/>
      <c r="F47" s="87">
        <f t="shared" si="2"/>
        <v>0</v>
      </c>
      <c r="G47" s="44"/>
      <c r="H47" s="68"/>
    </row>
    <row r="48" spans="1:8" s="8" customFormat="1" ht="12" outlineLevel="5" collapsed="1">
      <c r="A48" s="22" t="s">
        <v>306</v>
      </c>
      <c r="B48" s="28" t="s">
        <v>307</v>
      </c>
      <c r="C48" s="33" t="s">
        <v>197</v>
      </c>
      <c r="D48" s="39">
        <v>1</v>
      </c>
      <c r="E48" s="91"/>
      <c r="F48" s="87">
        <f t="shared" si="2"/>
        <v>0</v>
      </c>
      <c r="G48" s="44"/>
      <c r="H48" s="68"/>
    </row>
    <row r="49" spans="1:8" s="8" customFormat="1" ht="12" outlineLevel="5" collapsed="1">
      <c r="A49" s="22" t="s">
        <v>308</v>
      </c>
      <c r="B49" s="28" t="s">
        <v>309</v>
      </c>
      <c r="C49" s="33" t="s">
        <v>259</v>
      </c>
      <c r="D49" s="39">
        <v>1</v>
      </c>
      <c r="E49" s="91"/>
      <c r="F49" s="87">
        <f t="shared" si="2"/>
        <v>0</v>
      </c>
      <c r="G49" s="44"/>
      <c r="H49" s="68"/>
    </row>
    <row r="50" spans="1:8" s="8" customFormat="1" ht="12" outlineLevel="5" collapsed="1">
      <c r="A50" s="22" t="s">
        <v>310</v>
      </c>
      <c r="B50" s="28" t="s">
        <v>311</v>
      </c>
      <c r="C50" s="33" t="s">
        <v>171</v>
      </c>
      <c r="D50" s="39">
        <v>40</v>
      </c>
      <c r="E50" s="91"/>
      <c r="F50" s="87">
        <f t="shared" si="2"/>
        <v>0</v>
      </c>
      <c r="G50" s="44"/>
      <c r="H50" s="68"/>
    </row>
    <row r="51" spans="1:8" s="8" customFormat="1" ht="12" outlineLevel="5" collapsed="1">
      <c r="A51" s="22" t="s">
        <v>312</v>
      </c>
      <c r="B51" s="28" t="s">
        <v>313</v>
      </c>
      <c r="C51" s="33" t="s">
        <v>314</v>
      </c>
      <c r="D51" s="39">
        <v>1</v>
      </c>
      <c r="E51" s="91"/>
      <c r="F51" s="87">
        <f t="shared" si="2"/>
        <v>0</v>
      </c>
      <c r="G51" s="44"/>
      <c r="H51" s="68"/>
    </row>
    <row r="52" spans="1:8" s="8" customFormat="1" ht="12" outlineLevel="5" collapsed="1">
      <c r="A52" s="22" t="s">
        <v>315</v>
      </c>
      <c r="B52" s="28" t="s">
        <v>316</v>
      </c>
      <c r="C52" s="33" t="s">
        <v>317</v>
      </c>
      <c r="D52" s="39">
        <v>1</v>
      </c>
      <c r="E52" s="91"/>
      <c r="F52" s="87">
        <f t="shared" si="2"/>
        <v>0</v>
      </c>
      <c r="G52" s="44"/>
      <c r="H52" s="68"/>
    </row>
    <row r="53" spans="1:8" s="8" customFormat="1" ht="12" outlineLevel="5" collapsed="1">
      <c r="A53" s="22" t="s">
        <v>318</v>
      </c>
      <c r="B53" s="28" t="s">
        <v>319</v>
      </c>
      <c r="C53" s="33" t="s">
        <v>317</v>
      </c>
      <c r="D53" s="39">
        <v>1</v>
      </c>
      <c r="E53" s="91"/>
      <c r="F53" s="87">
        <f t="shared" si="2"/>
        <v>0</v>
      </c>
      <c r="G53" s="44"/>
      <c r="H53" s="68"/>
    </row>
    <row r="54" spans="1:8" outlineLevel="1">
      <c r="A54" s="21" t="s">
        <v>320</v>
      </c>
      <c r="B54" s="31" t="s">
        <v>321</v>
      </c>
      <c r="C54" s="32"/>
      <c r="D54" s="38"/>
      <c r="E54" s="85"/>
      <c r="F54" s="85">
        <f>SUBTOTAL(9,F55:F74)</f>
        <v>0</v>
      </c>
      <c r="G54" s="43"/>
      <c r="H54" s="67"/>
    </row>
    <row r="55" spans="1:8" s="8" customFormat="1" ht="22.5" outlineLevel="5" collapsed="1">
      <c r="A55" s="22" t="s">
        <v>322</v>
      </c>
      <c r="B55" s="28" t="s">
        <v>265</v>
      </c>
      <c r="C55" s="33" t="s">
        <v>84</v>
      </c>
      <c r="D55" s="39">
        <v>95.11</v>
      </c>
      <c r="E55" s="91"/>
      <c r="F55" s="87">
        <f t="shared" ref="F55:F74" si="3">D55*E55</f>
        <v>0</v>
      </c>
      <c r="G55" s="44"/>
      <c r="H55" s="68"/>
    </row>
    <row r="56" spans="1:8" s="8" customFormat="1" ht="22.5" outlineLevel="5" collapsed="1">
      <c r="A56" s="22" t="s">
        <v>323</v>
      </c>
      <c r="B56" s="28" t="s">
        <v>267</v>
      </c>
      <c r="C56" s="33" t="s">
        <v>84</v>
      </c>
      <c r="D56" s="39">
        <v>23.78</v>
      </c>
      <c r="E56" s="91"/>
      <c r="F56" s="87">
        <f t="shared" si="3"/>
        <v>0</v>
      </c>
      <c r="G56" s="44"/>
      <c r="H56" s="68"/>
    </row>
    <row r="57" spans="1:8" s="8" customFormat="1" ht="22.5" outlineLevel="5" collapsed="1">
      <c r="A57" s="22" t="s">
        <v>324</v>
      </c>
      <c r="B57" s="28" t="s">
        <v>269</v>
      </c>
      <c r="C57" s="33" t="s">
        <v>74</v>
      </c>
      <c r="D57" s="39">
        <v>211.35</v>
      </c>
      <c r="E57" s="91"/>
      <c r="F57" s="87">
        <f t="shared" si="3"/>
        <v>0</v>
      </c>
      <c r="G57" s="44"/>
      <c r="H57" s="68"/>
    </row>
    <row r="58" spans="1:8" s="8" customFormat="1" ht="12" outlineLevel="5" collapsed="1">
      <c r="A58" s="22" t="s">
        <v>325</v>
      </c>
      <c r="B58" s="28" t="s">
        <v>295</v>
      </c>
      <c r="C58" s="33" t="s">
        <v>259</v>
      </c>
      <c r="D58" s="39">
        <v>2</v>
      </c>
      <c r="E58" s="91"/>
      <c r="F58" s="87">
        <f t="shared" si="3"/>
        <v>0</v>
      </c>
      <c r="G58" s="44"/>
      <c r="H58" s="68"/>
    </row>
    <row r="59" spans="1:8" s="8" customFormat="1" ht="12" outlineLevel="5" collapsed="1">
      <c r="A59" s="22" t="s">
        <v>326</v>
      </c>
      <c r="B59" s="28" t="s">
        <v>271</v>
      </c>
      <c r="C59" s="33" t="s">
        <v>84</v>
      </c>
      <c r="D59" s="39">
        <v>8.64</v>
      </c>
      <c r="E59" s="91"/>
      <c r="F59" s="87">
        <f t="shared" si="3"/>
        <v>0</v>
      </c>
      <c r="G59" s="44"/>
      <c r="H59" s="68"/>
    </row>
    <row r="60" spans="1:8" s="8" customFormat="1" ht="12" outlineLevel="5" collapsed="1">
      <c r="A60" s="22" t="s">
        <v>327</v>
      </c>
      <c r="B60" s="28" t="s">
        <v>241</v>
      </c>
      <c r="C60" s="33" t="s">
        <v>84</v>
      </c>
      <c r="D60" s="39">
        <v>17.28</v>
      </c>
      <c r="E60" s="91"/>
      <c r="F60" s="87">
        <f t="shared" si="3"/>
        <v>0</v>
      </c>
      <c r="G60" s="44"/>
      <c r="H60" s="68"/>
    </row>
    <row r="61" spans="1:8" s="8" customFormat="1" ht="22.5" outlineLevel="5" collapsed="1">
      <c r="A61" s="22" t="s">
        <v>328</v>
      </c>
      <c r="B61" s="28" t="s">
        <v>274</v>
      </c>
      <c r="C61" s="33" t="s">
        <v>84</v>
      </c>
      <c r="D61" s="39">
        <v>73.48</v>
      </c>
      <c r="E61" s="91"/>
      <c r="F61" s="87">
        <f t="shared" si="3"/>
        <v>0</v>
      </c>
      <c r="G61" s="44"/>
      <c r="H61" s="68"/>
    </row>
    <row r="62" spans="1:8" s="8" customFormat="1" ht="22.5" outlineLevel="5" collapsed="1">
      <c r="A62" s="22" t="s">
        <v>329</v>
      </c>
      <c r="B62" s="28" t="s">
        <v>276</v>
      </c>
      <c r="C62" s="33" t="s">
        <v>84</v>
      </c>
      <c r="D62" s="39">
        <v>18.37</v>
      </c>
      <c r="E62" s="91"/>
      <c r="F62" s="87">
        <f t="shared" si="3"/>
        <v>0</v>
      </c>
      <c r="G62" s="44"/>
      <c r="H62" s="68"/>
    </row>
    <row r="63" spans="1:8" s="8" customFormat="1" ht="12" outlineLevel="5" collapsed="1">
      <c r="A63" s="22" t="s">
        <v>330</v>
      </c>
      <c r="B63" s="28" t="s">
        <v>278</v>
      </c>
      <c r="C63" s="33" t="s">
        <v>84</v>
      </c>
      <c r="D63" s="39">
        <v>91.85</v>
      </c>
      <c r="E63" s="91"/>
      <c r="F63" s="87">
        <f t="shared" si="3"/>
        <v>0</v>
      </c>
      <c r="G63" s="44"/>
      <c r="H63" s="68"/>
    </row>
    <row r="64" spans="1:8" s="8" customFormat="1" ht="12" outlineLevel="5" collapsed="1">
      <c r="A64" s="22" t="s">
        <v>331</v>
      </c>
      <c r="B64" s="28" t="s">
        <v>280</v>
      </c>
      <c r="C64" s="33" t="s">
        <v>84</v>
      </c>
      <c r="D64" s="39">
        <v>27.03</v>
      </c>
      <c r="E64" s="91"/>
      <c r="F64" s="87">
        <f t="shared" si="3"/>
        <v>0</v>
      </c>
      <c r="G64" s="44"/>
      <c r="H64" s="68"/>
    </row>
    <row r="65" spans="1:8" s="8" customFormat="1" ht="12" outlineLevel="5" collapsed="1">
      <c r="A65" s="22" t="s">
        <v>332</v>
      </c>
      <c r="B65" s="28" t="s">
        <v>333</v>
      </c>
      <c r="C65" s="33" t="s">
        <v>171</v>
      </c>
      <c r="D65" s="39">
        <v>72</v>
      </c>
      <c r="E65" s="91"/>
      <c r="F65" s="87">
        <f t="shared" si="3"/>
        <v>0</v>
      </c>
      <c r="G65" s="44"/>
      <c r="H65" s="68"/>
    </row>
    <row r="66" spans="1:8" s="8" customFormat="1" ht="12" outlineLevel="5" collapsed="1">
      <c r="A66" s="22" t="s">
        <v>334</v>
      </c>
      <c r="B66" s="28" t="s">
        <v>335</v>
      </c>
      <c r="C66" s="33" t="s">
        <v>197</v>
      </c>
      <c r="D66" s="39">
        <v>9</v>
      </c>
      <c r="E66" s="91"/>
      <c r="F66" s="87">
        <f t="shared" si="3"/>
        <v>0</v>
      </c>
      <c r="G66" s="44"/>
      <c r="H66" s="68"/>
    </row>
    <row r="67" spans="1:8" s="8" customFormat="1" ht="12" outlineLevel="5" collapsed="1">
      <c r="A67" s="22" t="s">
        <v>336</v>
      </c>
      <c r="B67" s="28" t="s">
        <v>337</v>
      </c>
      <c r="C67" s="33" t="s">
        <v>197</v>
      </c>
      <c r="D67" s="39">
        <v>1</v>
      </c>
      <c r="E67" s="91"/>
      <c r="F67" s="87">
        <f t="shared" si="3"/>
        <v>0</v>
      </c>
      <c r="G67" s="44"/>
      <c r="H67" s="68"/>
    </row>
    <row r="68" spans="1:8" s="8" customFormat="1" ht="12" outlineLevel="5" collapsed="1">
      <c r="A68" s="22" t="s">
        <v>338</v>
      </c>
      <c r="B68" s="28" t="s">
        <v>311</v>
      </c>
      <c r="C68" s="33" t="s">
        <v>171</v>
      </c>
      <c r="D68" s="39">
        <v>72</v>
      </c>
      <c r="E68" s="91"/>
      <c r="F68" s="87">
        <f t="shared" si="3"/>
        <v>0</v>
      </c>
      <c r="G68" s="44"/>
      <c r="H68" s="68"/>
    </row>
    <row r="69" spans="1:8" s="8" customFormat="1" ht="12" outlineLevel="5" collapsed="1">
      <c r="A69" s="22" t="s">
        <v>339</v>
      </c>
      <c r="B69" s="28" t="s">
        <v>340</v>
      </c>
      <c r="C69" s="33" t="s">
        <v>171</v>
      </c>
      <c r="D69" s="39">
        <v>5.0999999999999996</v>
      </c>
      <c r="E69" s="91"/>
      <c r="F69" s="87">
        <f t="shared" si="3"/>
        <v>0</v>
      </c>
      <c r="G69" s="44"/>
      <c r="H69" s="68"/>
    </row>
    <row r="70" spans="1:8" s="8" customFormat="1" ht="22.5" outlineLevel="5" collapsed="1">
      <c r="A70" s="22" t="s">
        <v>341</v>
      </c>
      <c r="B70" s="28" t="s">
        <v>342</v>
      </c>
      <c r="C70" s="33" t="s">
        <v>343</v>
      </c>
      <c r="D70" s="39">
        <v>2</v>
      </c>
      <c r="E70" s="91"/>
      <c r="F70" s="87">
        <f t="shared" si="3"/>
        <v>0</v>
      </c>
      <c r="G70" s="44"/>
      <c r="H70" s="68"/>
    </row>
    <row r="71" spans="1:8" s="8" customFormat="1" ht="12" outlineLevel="5" collapsed="1">
      <c r="A71" s="22" t="s">
        <v>344</v>
      </c>
      <c r="B71" s="28" t="s">
        <v>345</v>
      </c>
      <c r="C71" s="33" t="s">
        <v>197</v>
      </c>
      <c r="D71" s="39">
        <v>2</v>
      </c>
      <c r="E71" s="91"/>
      <c r="F71" s="87">
        <f t="shared" si="3"/>
        <v>0</v>
      </c>
      <c r="G71" s="44"/>
      <c r="H71" s="68"/>
    </row>
    <row r="72" spans="1:8" s="8" customFormat="1" ht="12" outlineLevel="5" collapsed="1">
      <c r="A72" s="22" t="s">
        <v>346</v>
      </c>
      <c r="B72" s="28" t="s">
        <v>313</v>
      </c>
      <c r="C72" s="33" t="s">
        <v>314</v>
      </c>
      <c r="D72" s="39">
        <v>1</v>
      </c>
      <c r="E72" s="91"/>
      <c r="F72" s="87">
        <f t="shared" si="3"/>
        <v>0</v>
      </c>
      <c r="G72" s="44"/>
      <c r="H72" s="68"/>
    </row>
    <row r="73" spans="1:8" s="8" customFormat="1" ht="12" outlineLevel="5" collapsed="1">
      <c r="A73" s="22" t="s">
        <v>347</v>
      </c>
      <c r="B73" s="28" t="s">
        <v>316</v>
      </c>
      <c r="C73" s="33" t="s">
        <v>317</v>
      </c>
      <c r="D73" s="39">
        <v>1</v>
      </c>
      <c r="E73" s="91"/>
      <c r="F73" s="87">
        <f t="shared" si="3"/>
        <v>0</v>
      </c>
      <c r="G73" s="44"/>
      <c r="H73" s="68"/>
    </row>
    <row r="74" spans="1:8" s="8" customFormat="1" ht="12" outlineLevel="5" collapsed="1">
      <c r="A74" s="22" t="s">
        <v>348</v>
      </c>
      <c r="B74" s="28" t="s">
        <v>319</v>
      </c>
      <c r="C74" s="33" t="s">
        <v>317</v>
      </c>
      <c r="D74" s="39">
        <v>1</v>
      </c>
      <c r="E74" s="91"/>
      <c r="F74" s="87">
        <f t="shared" si="3"/>
        <v>0</v>
      </c>
      <c r="G74" s="44"/>
      <c r="H74" s="68"/>
    </row>
    <row r="75" spans="1:8" outlineLevel="1">
      <c r="A75" s="21" t="s">
        <v>349</v>
      </c>
      <c r="B75" s="31" t="s">
        <v>350</v>
      </c>
      <c r="C75" s="32"/>
      <c r="D75" s="38"/>
      <c r="E75" s="85"/>
      <c r="F75" s="85">
        <f>SUBTOTAL(9,F76:F81)</f>
        <v>0</v>
      </c>
      <c r="G75" s="43"/>
      <c r="H75" s="67"/>
    </row>
    <row r="76" spans="1:8" s="6" customFormat="1" ht="12" outlineLevel="2">
      <c r="A76" s="46" t="s">
        <v>351</v>
      </c>
      <c r="B76" s="47" t="s">
        <v>352</v>
      </c>
      <c r="C76" s="48"/>
      <c r="D76" s="49"/>
      <c r="E76" s="92"/>
      <c r="F76" s="86">
        <f>SUBTOTAL(9,F77:F79)</f>
        <v>0</v>
      </c>
      <c r="G76" s="50"/>
      <c r="H76" s="69"/>
    </row>
    <row r="77" spans="1:8" s="8" customFormat="1" ht="22.5" outlineLevel="5">
      <c r="A77" s="22" t="s">
        <v>353</v>
      </c>
      <c r="B77" s="28" t="s">
        <v>354</v>
      </c>
      <c r="C77" s="33" t="s">
        <v>171</v>
      </c>
      <c r="D77" s="39">
        <v>11</v>
      </c>
      <c r="E77" s="91"/>
      <c r="F77" s="87">
        <f>D77*E77</f>
        <v>0</v>
      </c>
      <c r="G77" s="44"/>
      <c r="H77" s="68"/>
    </row>
    <row r="78" spans="1:8" s="8" customFormat="1" ht="12" outlineLevel="5">
      <c r="A78" s="22" t="s">
        <v>355</v>
      </c>
      <c r="B78" s="28" t="s">
        <v>356</v>
      </c>
      <c r="C78" s="33" t="s">
        <v>343</v>
      </c>
      <c r="D78" s="39">
        <v>1</v>
      </c>
      <c r="E78" s="91"/>
      <c r="F78" s="87">
        <f>D78*E78</f>
        <v>0</v>
      </c>
      <c r="G78" s="44"/>
      <c r="H78" s="68"/>
    </row>
    <row r="79" spans="1:8" s="8" customFormat="1" ht="12" outlineLevel="5">
      <c r="A79" s="22" t="s">
        <v>357</v>
      </c>
      <c r="B79" s="28" t="s">
        <v>358</v>
      </c>
      <c r="C79" s="33" t="s">
        <v>343</v>
      </c>
      <c r="D79" s="39">
        <v>10</v>
      </c>
      <c r="E79" s="91"/>
      <c r="F79" s="87">
        <f>D79*E79</f>
        <v>0</v>
      </c>
      <c r="G79" s="44"/>
      <c r="H79" s="68"/>
    </row>
    <row r="80" spans="1:8" s="6" customFormat="1" ht="12" outlineLevel="2">
      <c r="A80" s="46" t="s">
        <v>359</v>
      </c>
      <c r="B80" s="47" t="s">
        <v>360</v>
      </c>
      <c r="C80" s="48"/>
      <c r="D80" s="49"/>
      <c r="E80" s="92"/>
      <c r="F80" s="86">
        <f>SUBTOTAL(9,F81:F81)</f>
        <v>0</v>
      </c>
      <c r="G80" s="50"/>
      <c r="H80" s="69"/>
    </row>
    <row r="81" spans="1:8" s="8" customFormat="1" ht="22.5" outlineLevel="5">
      <c r="A81" s="22" t="s">
        <v>359</v>
      </c>
      <c r="B81" s="28" t="s">
        <v>361</v>
      </c>
      <c r="C81" s="33" t="s">
        <v>171</v>
      </c>
      <c r="D81" s="39">
        <v>8</v>
      </c>
      <c r="E81" s="91"/>
      <c r="F81" s="87">
        <f>D81*E81</f>
        <v>0</v>
      </c>
      <c r="G81" s="44"/>
      <c r="H81" s="68"/>
    </row>
    <row r="82" spans="1:8">
      <c r="A82" s="23"/>
      <c r="B82" s="34"/>
      <c r="C82" s="35"/>
      <c r="D82" s="40"/>
      <c r="E82" s="88"/>
      <c r="F82" s="88"/>
      <c r="G82" s="45"/>
    </row>
    <row r="83" spans="1:8">
      <c r="A83" s="55"/>
      <c r="B83" s="56" t="s">
        <v>163</v>
      </c>
      <c r="C83" s="57"/>
      <c r="D83" s="58"/>
      <c r="E83" s="83"/>
      <c r="F83" s="83">
        <f>SUBTOTAL(9,F5:F82)</f>
        <v>0</v>
      </c>
      <c r="G83" s="60"/>
      <c r="H83" s="66"/>
    </row>
    <row r="84" spans="1:8">
      <c r="A84" s="24"/>
      <c r="B84" s="11"/>
      <c r="C84" s="12"/>
      <c r="D84" s="13"/>
      <c r="E84" s="13"/>
      <c r="F84" s="13"/>
    </row>
    <row r="85" spans="1:8" s="3" customFormat="1">
      <c r="A85" s="24"/>
      <c r="B85" s="11"/>
      <c r="C85" s="12"/>
      <c r="D85" s="13"/>
      <c r="E85" s="13"/>
      <c r="F85" s="13"/>
      <c r="H85" s="65"/>
    </row>
    <row r="86" spans="1:8" s="3" customFormat="1">
      <c r="A86" s="24"/>
      <c r="B86" s="11"/>
      <c r="C86" s="12"/>
      <c r="D86" s="13"/>
      <c r="E86" s="13"/>
      <c r="F86" s="13"/>
      <c r="H86" s="65"/>
    </row>
    <row r="87" spans="1:8" s="3" customFormat="1">
      <c r="A87" s="24"/>
      <c r="B87" s="11"/>
      <c r="C87" s="12"/>
      <c r="D87" s="13"/>
      <c r="E87" s="13"/>
      <c r="F87" s="13"/>
      <c r="H87" s="65"/>
    </row>
    <row r="88" spans="1:8" s="3" customFormat="1">
      <c r="A88" s="24"/>
      <c r="B88" s="11"/>
      <c r="C88" s="12"/>
      <c r="D88" s="13"/>
      <c r="E88" s="13"/>
      <c r="F88" s="13"/>
      <c r="H88" s="65"/>
    </row>
  </sheetData>
  <autoFilter ref="A2:G4" xr:uid="{00000000-0009-0000-0000-000004000000}"/>
  <dataConsolidate/>
  <mergeCells count="1">
    <mergeCell ref="A1:G1"/>
  </mergeCells>
  <printOptions horizontalCentered="1"/>
  <pageMargins left="0.19685039370078741" right="0.19685039370078741" top="0.78740157480314965" bottom="0.39370078740157483" header="0.39370078740157483" footer="0.19685039370078741"/>
  <pageSetup paperSize="9" scale="98" firstPageNumber="0" fitToHeight="0" orientation="landscape" r:id="rId1"/>
  <headerFooter alignWithMargins="0">
    <oddFooter>&amp;F&amp;RStrona &amp;P</oddFooter>
  </headerFooter>
  <rowBreaks count="2" manualBreakCount="2">
    <brk id="32" max="6" man="1"/>
    <brk id="53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63025BFD500541897646ACBD68BFB1" ma:contentTypeVersion="24" ma:contentTypeDescription="Create a new document." ma:contentTypeScope="" ma:versionID="769d205ee1009e56886a3fff11cdd677">
  <xsd:schema xmlns:xsd="http://www.w3.org/2001/XMLSchema" xmlns:xs="http://www.w3.org/2001/XMLSchema" xmlns:p="http://schemas.microsoft.com/office/2006/metadata/properties" xmlns:ns1="http://schemas.microsoft.com/sharepoint/v3" xmlns:ns2="48592b5e-d362-4361-9db5-c09281806d43" xmlns:ns3="24550a59-2fbd-41fc-ac08-9fafcc83cbd5" targetNamespace="http://schemas.microsoft.com/office/2006/metadata/properties" ma:root="true" ma:fieldsID="5f83bc2e7e889f1a91adb9d35d495357" ns1:_="" ns2:_="" ns3:_="">
    <xsd:import namespace="http://schemas.microsoft.com/sharepoint/v3"/>
    <xsd:import namespace="48592b5e-d362-4361-9db5-c09281806d43"/>
    <xsd:import namespace="24550a59-2fbd-41fc-ac08-9fafcc83cbd5"/>
    <xsd:element name="properties">
      <xsd:complexType>
        <xsd:sequence>
          <xsd:element name="documentManagement">
            <xsd:complexType>
              <xsd:all>
                <xsd:element ref="ns2:ProjectDescription" minOccurs="0"/>
                <xsd:element ref="ns2:Image0" minOccurs="0"/>
                <xsd:element ref="ns2:image" minOccurs="0"/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Podgl_x0105_d" minOccurs="0"/>
                <xsd:element ref="ns2:Scop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92b5e-d362-4361-9db5-c09281806d43" elementFormDefault="qualified">
    <xsd:import namespace="http://schemas.microsoft.com/office/2006/documentManagement/types"/>
    <xsd:import namespace="http://schemas.microsoft.com/office/infopath/2007/PartnerControls"/>
    <xsd:element name="ProjectDescription" ma:index="2" nillable="true" ma:displayName="Project Description" ma:description="Summary description of teh project" ma:format="Dropdown" ma:internalName="ProjectDescription" ma:readOnly="false">
      <xsd:simpleType>
        <xsd:restriction base="dms:Note">
          <xsd:maxLength value="255"/>
        </xsd:restriction>
      </xsd:simpleType>
    </xsd:element>
    <xsd:element name="Image0" ma:index="3" nillable="true" ma:displayName="Preview" ma:format="Thumbnail" ma:internalName="Image0">
      <xsd:simpleType>
        <xsd:restriction base="dms:Unknown"/>
      </xsd:simpleType>
    </xsd:element>
    <xsd:element name="image" ma:index="4" nillable="true" ma:displayName="image" ma:format="Thumbnail" ma:internalName="image" ma:readOnly="false">
      <xsd:simpleType>
        <xsd:restriction base="dms:Unknow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8d5b8b6-2c36-44d1-8f3c-f755fdac5a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odgl_x0105_d" ma:index="25" nillable="true" ma:displayName="Podgląd" ma:format="Thumbnail" ma:hidden="true" ma:internalName="Podgl_x0105_d" ma:readOnly="false">
      <xsd:simpleType>
        <xsd:restriction base="dms:Unknown"/>
      </xsd:simpleType>
    </xsd:element>
    <xsd:element name="Scope" ma:index="29" nillable="true" ma:displayName="Scope" ma:format="Dropdown" ma:internalName="Scope">
      <xsd:simpleType>
        <xsd:restriction base="dms:Note">
          <xsd:maxLength value="255"/>
        </xsd:restriction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50a59-2fbd-41fc-ac08-9fafcc83cbd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b499eb7-d078-4c3d-bc74-46a9b4ac04d6}" ma:internalName="TaxCatchAll" ma:readOnly="false" ma:showField="CatchAllData" ma:web="24550a59-2fbd-41fc-ac08-9fafcc83cb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8592b5e-d362-4361-9db5-c09281806d43">
      <Terms xmlns="http://schemas.microsoft.com/office/infopath/2007/PartnerControls"/>
    </lcf76f155ced4ddcb4097134ff3c332f>
    <_ip_UnifiedCompliancePolicyProperties xmlns="http://schemas.microsoft.com/sharepoint/v3" xsi:nil="true"/>
    <TaxCatchAll xmlns="24550a59-2fbd-41fc-ac08-9fafcc83cbd5" xsi:nil="true"/>
    <Image0 xmlns="48592b5e-d362-4361-9db5-c09281806d43" xsi:nil="true"/>
    <image xmlns="48592b5e-d362-4361-9db5-c09281806d43" xsi:nil="true"/>
    <ProjectDescription xmlns="48592b5e-d362-4361-9db5-c09281806d43" xsi:nil="true"/>
    <Podgl_x0105_d xmlns="48592b5e-d362-4361-9db5-c09281806d43" xsi:nil="true"/>
    <Scope xmlns="48592b5e-d362-4361-9db5-c09281806d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01914-B51E-4542-92A6-39B2B66707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592b5e-d362-4361-9db5-c09281806d43"/>
    <ds:schemaRef ds:uri="24550a59-2fbd-41fc-ac08-9fafcc83cb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9253F-0B97-4CD4-8F24-76667E4D0B4A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8592b5e-d362-4361-9db5-c09281806d43"/>
    <ds:schemaRef ds:uri="http://purl.org/dc/dcmitype/"/>
    <ds:schemaRef ds:uri="http://purl.org/dc/terms/"/>
    <ds:schemaRef ds:uri="24550a59-2fbd-41fc-ac08-9fafcc83cbd5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FD283B-B5E3-42EA-9D6F-7E9FD6510F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Arkusz1_Zest_Ceny_Ofert_Total</vt:lpstr>
      <vt:lpstr>Arkusz2_Zest_Ceny_Ofert</vt:lpstr>
      <vt:lpstr>Arkusz3_Zest_Ceny_Ofert</vt:lpstr>
      <vt:lpstr>Arkusz4_Zest_Ceny_Ofert</vt:lpstr>
      <vt:lpstr>Arkusz1_Zest_Ceny_Ofert_Total!Obszar_wydruku</vt:lpstr>
      <vt:lpstr>Arkusz2_Zest_Ceny_Ofert!Obszar_wydruku</vt:lpstr>
      <vt:lpstr>Arkusz3_Zest_Ceny_Ofert!Obszar_wydruku</vt:lpstr>
      <vt:lpstr>Arkusz4_Zest_Ceny_Ofert!Obszar_wydruku</vt:lpstr>
      <vt:lpstr>Arkusz1_Zest_Ceny_Ofert_Total!Tytuły_wydruku</vt:lpstr>
      <vt:lpstr>Arkusz2_Zest_Ceny_Ofert!Tytuły_wydruku</vt:lpstr>
      <vt:lpstr>Arkusz3_Zest_Ceny_Ofert!Tytuły_wydruku</vt:lpstr>
      <vt:lpstr>Arkusz4_Zest_Ceny_Ofert!Tytuły_wydruku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Przedmiar robót budowlanych i montażowych - Sanatorium "Przy Źródle" Konstancin</dc:title>
  <dc:subject/>
  <dc:creator>Użytkownik01</dc:creator>
  <cp:keywords/>
  <dc:description/>
  <cp:lastModifiedBy>Tomasz Wróbel</cp:lastModifiedBy>
  <cp:revision>86</cp:revision>
  <dcterms:created xsi:type="dcterms:W3CDTF">2013-05-07T15:02:22Z</dcterms:created>
  <dcterms:modified xsi:type="dcterms:W3CDTF">2025-06-27T12:59:23Z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0x0101001763025BFD500541897646ACBD68BFB1</vt:lpwstr>
  </property>
  <property fmtid="{D5CDD505-2E9C-101B-9397-08002B2CF9AE}" pid="3" name="MediaServiceImageTags">
    <vt:lpwstr/>
  </property>
</Properties>
</file>